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 Course List" sheetId="1" r:id="rId4"/>
    <sheet state="visible" name="FDP Courses" sheetId="2" r:id="rId5"/>
    <sheet state="visible" name="Dec 18 Exam Courses" sheetId="3" r:id="rId6"/>
    <sheet state="visible" name="Dec 19 Exam Courses" sheetId="4" r:id="rId7"/>
    <sheet state="visible" name="Dec 20 Exam Courses" sheetId="5" r:id="rId8"/>
  </sheets>
  <definedNames/>
  <calcPr/>
</workbook>
</file>

<file path=xl/sharedStrings.xml><?xml version="1.0" encoding="utf-8"?>
<sst xmlns="http://schemas.openxmlformats.org/spreadsheetml/2006/main" count="13202" uniqueCount="1796">
  <si>
    <t>NOTE:
Exam Dates: 18 Decemeber 2020  (Friday); 19 &amp; 20 Decemeber 2020 (Saturday and Sunday) - 2 Sessions on each date : 9am- 12 noon; 2pm-5pm
For Rerun courses: We have given course link in NPTEL website for your reference to view syllabus and videos.
For New courses: Swayam URL is given</t>
  </si>
  <si>
    <t>TIMELINE</t>
  </si>
  <si>
    <t>4 Weeks (SET 1)</t>
  </si>
  <si>
    <t>8 Weeks (SET 1)</t>
  </si>
  <si>
    <t>12 Weeks</t>
  </si>
  <si>
    <t>4 Weeks (SET 2)</t>
  </si>
  <si>
    <t>8 Weeks(SET 2)</t>
  </si>
  <si>
    <t>Start of Course</t>
  </si>
  <si>
    <t>End of Course</t>
  </si>
  <si>
    <t>Exam Dates - 1</t>
  </si>
  <si>
    <t>18 Decemeber 2020  - 2 Sessions on each date : 9am - 12 noon; 2pm - 5pm</t>
  </si>
  <si>
    <t>19 December 2020 and 20 December 2020 - 2 Sessions on each date : 9am - 12 noon; 2pm - 5pm</t>
  </si>
  <si>
    <t>Open enrollment to the Course</t>
  </si>
  <si>
    <t>Close enrollment to the Course</t>
  </si>
  <si>
    <t>Open exam registration form</t>
  </si>
  <si>
    <t>Close exam registration form</t>
  </si>
  <si>
    <t xml:space="preserve">Nov 02, 2020/Nov 06, 2020 </t>
  </si>
  <si>
    <t>S.No</t>
  </si>
  <si>
    <t>Course Id</t>
  </si>
  <si>
    <t>Discipline</t>
  </si>
  <si>
    <t>Course Name</t>
  </si>
  <si>
    <t>SME Name</t>
  </si>
  <si>
    <t>Institute</t>
  </si>
  <si>
    <t>Duration</t>
  </si>
  <si>
    <t>Type</t>
  </si>
  <si>
    <t>Course Start Date</t>
  </si>
  <si>
    <t>Course End Date</t>
  </si>
  <si>
    <t>Exam date</t>
  </si>
  <si>
    <t>UG/PG</t>
  </si>
  <si>
    <t>Core/Elective</t>
  </si>
  <si>
    <t>FDP</t>
  </si>
  <si>
    <t>Swayam URL</t>
  </si>
  <si>
    <t>NOC URL</t>
  </si>
  <si>
    <t>NPTEL URL</t>
  </si>
  <si>
    <t>noc20-ae04</t>
  </si>
  <si>
    <t>Aerospace Engineering</t>
  </si>
  <si>
    <t>UAV Design - Part II</t>
  </si>
  <si>
    <t>Prof. Saderla Subrahmanyam</t>
  </si>
  <si>
    <t>IITK</t>
  </si>
  <si>
    <t>8 Weeks</t>
  </si>
  <si>
    <t>New</t>
  </si>
  <si>
    <t>Elective</t>
  </si>
  <si>
    <t>Yes</t>
  </si>
  <si>
    <t>https://swayam.gov.in/nd1_noc20_ae04/preview</t>
  </si>
  <si>
    <t>noc20-ae05</t>
  </si>
  <si>
    <t>Aircraft Stability and Control</t>
  </si>
  <si>
    <t>Prof. A. K. Ghosh</t>
  </si>
  <si>
    <t>Rerun</t>
  </si>
  <si>
    <t>UG</t>
  </si>
  <si>
    <t>Core</t>
  </si>
  <si>
    <t>No</t>
  </si>
  <si>
    <t>https://swayam.gov.in/nd1_noc20_ae05/preview</t>
  </si>
  <si>
    <t>https://nptel.ac.in/noc/courses/noc19/SEM2/noc19-ae10</t>
  </si>
  <si>
    <t>https://nptel.ac.in/courses/101/104/101104062/</t>
  </si>
  <si>
    <t>noc20-ae06</t>
  </si>
  <si>
    <t>Space Flight Mechanics</t>
  </si>
  <si>
    <t>Prof. Manoranjan Sinha</t>
  </si>
  <si>
    <t>IIT KGP</t>
  </si>
  <si>
    <t>https://swayam.gov.in/nd1_noc20_ae06/preview</t>
  </si>
  <si>
    <t>noc20-ae07</t>
  </si>
  <si>
    <t>Advance Aircraft Maintenance</t>
  </si>
  <si>
    <t>Prof. A. K. Ghosh
Prof. Vipul Mathur</t>
  </si>
  <si>
    <t>https://swayam.gov.in/nd1_noc20_ae07/preview</t>
  </si>
  <si>
    <t>https://nptel.ac.in/noc/courses/noc19/SEM1/noc19-ae02</t>
  </si>
  <si>
    <t>https://nptel.ac.in/courses/101/104/101104075/</t>
  </si>
  <si>
    <t>noc20-ae08</t>
  </si>
  <si>
    <t>Aircraft Structures - I</t>
  </si>
  <si>
    <t>Prof. Anup Ghosh</t>
  </si>
  <si>
    <t>https://swayam.gov.in/nd1_noc20_ae08/preview</t>
  </si>
  <si>
    <t>noc20-ae09</t>
  </si>
  <si>
    <t>Engineering Thermodynamics</t>
  </si>
  <si>
    <t>Prof. D. P. Mishra</t>
  </si>
  <si>
    <t>https://swayam.gov.in/nd1_noc20_ae09/preview</t>
  </si>
  <si>
    <t>noc20-ae10</t>
  </si>
  <si>
    <t>Introduction to Ancient Indian Technology</t>
  </si>
  <si>
    <t>https://swayam.gov.in/nd1_noc20_ae10/preview</t>
  </si>
  <si>
    <t>noc20-ae11</t>
  </si>
  <si>
    <t>Introduction to CFD</t>
  </si>
  <si>
    <t>Prof. Arnab Roy</t>
  </si>
  <si>
    <t>https://swayam.gov.in/nd1_noc20_ae11/preview</t>
  </si>
  <si>
    <t>noc20-ae12</t>
  </si>
  <si>
    <t>Introduction to Aerospace Engineering</t>
  </si>
  <si>
    <t>Prof. Rajkumar Pant</t>
  </si>
  <si>
    <t>IITB</t>
  </si>
  <si>
    <t>https://swayam.gov.in/nd1_noc20_ae12/preview</t>
  </si>
  <si>
    <t>noc20-ae13</t>
  </si>
  <si>
    <t>Introduction to Airbreathing Propulsion</t>
  </si>
  <si>
    <t>Prof. Ashoke De</t>
  </si>
  <si>
    <t>https://swayam.gov.in/nd1_noc20_ae13/preview</t>
  </si>
  <si>
    <t>noc20-ae14</t>
  </si>
  <si>
    <t>Introduction to Aircraft Design</t>
  </si>
  <si>
    <t>https://swayam.gov.in/nd1_noc20_ae14/preview</t>
  </si>
  <si>
    <t>noc20-ag01</t>
  </si>
  <si>
    <t>Agriculture Engineering</t>
  </si>
  <si>
    <t>Fundamentals of Food Process Engineering</t>
  </si>
  <si>
    <t>Prof. Jayeeta Mitra</t>
  </si>
  <si>
    <t>https://swayam.gov.in/nd1_noc20_ag01/preview</t>
  </si>
  <si>
    <t>noc20-ag02</t>
  </si>
  <si>
    <t>Dairy and Food process and products technology</t>
  </si>
  <si>
    <t>Prof. Tridib Kumar Goswami</t>
  </si>
  <si>
    <t>PG</t>
  </si>
  <si>
    <t>https://swayam.gov.in/nd1_noc20_ag02/preview</t>
  </si>
  <si>
    <t>noc20-ag03</t>
  </si>
  <si>
    <t>Thermal Operations in Food Process Engineering: Theory and Applications</t>
  </si>
  <si>
    <t>https://swayam.gov.in/nd1_noc20_ag03/preview</t>
  </si>
  <si>
    <t>noc20-ag04</t>
  </si>
  <si>
    <t>Irrigation and Drainage</t>
  </si>
  <si>
    <t>Prof. Damodhara Rao Mailapalli</t>
  </si>
  <si>
    <t>https://swayam.gov.in/nd1_noc20_ag04/preview</t>
  </si>
  <si>
    <t>noc20-ag05</t>
  </si>
  <si>
    <t>Organic Farming for Sustainable Agricultural Production</t>
  </si>
  <si>
    <t>Prof. Dillip Kumar Swain</t>
  </si>
  <si>
    <t>https://swayam.gov.in/nd1_noc20_ag05/preview</t>
  </si>
  <si>
    <t>noc20-ag06</t>
  </si>
  <si>
    <t>Farm Machinery</t>
  </si>
  <si>
    <t>Prof. V. K. Tewari</t>
  </si>
  <si>
    <t>https://swayam.gov.in/nd1_noc20_ag06/preview</t>
  </si>
  <si>
    <t>noc20-ag07</t>
  </si>
  <si>
    <t>Thermal Processing of Foods</t>
  </si>
  <si>
    <t>Prof. R. Anandalakshmi</t>
  </si>
  <si>
    <t>IITG</t>
  </si>
  <si>
    <t>https://swayam.gov.in/nd1_noc20_ag07/preview</t>
  </si>
  <si>
    <t>noc20-me46</t>
  </si>
  <si>
    <t>Applied mechanics</t>
  </si>
  <si>
    <t>Engineering Mechanics</t>
  </si>
  <si>
    <t>Prof. K. Ramesh</t>
  </si>
  <si>
    <t>IITM</t>
  </si>
  <si>
    <t>https://swayam.gov.in/nd1_noc20_me46/preview</t>
  </si>
  <si>
    <t>noc20-me47</t>
  </si>
  <si>
    <t>Engineering Fracture Mechanics</t>
  </si>
  <si>
    <t>https://swayam.gov.in/nd1_noc20_me47/preview</t>
  </si>
  <si>
    <t>noc20-ar04</t>
  </si>
  <si>
    <t>Architecture And Planning</t>
  </si>
  <si>
    <t>Building Materials and Composites</t>
  </si>
  <si>
    <t>Prof. Sumana Gupta</t>
  </si>
  <si>
    <t>https://swayam.gov.in/nd1_noc20_ar04/preview</t>
  </si>
  <si>
    <t>noc20-ar05</t>
  </si>
  <si>
    <t>Environmental Soil Chemistry</t>
  </si>
  <si>
    <t>Prof. Somsubhra Chakraborty</t>
  </si>
  <si>
    <t>https://swayam.gov.in/nd1_noc20_ar05/preview</t>
  </si>
  <si>
    <t>noc20-ar07</t>
  </si>
  <si>
    <t>Architectural Acoustics</t>
  </si>
  <si>
    <t>Prof. Sumana Gupta
Prof. Shankha Pratim Bhattacharya</t>
  </si>
  <si>
    <t>https://swayam.gov.in/nd1_noc20_ar07/preview</t>
  </si>
  <si>
    <t>noc20-ar08</t>
  </si>
  <si>
    <t>Contemporary Architecture and Design</t>
  </si>
  <si>
    <t>Prof. Saptarshi Kolay</t>
  </si>
  <si>
    <t>IITR</t>
  </si>
  <si>
    <t>https://swayam.gov.in/nd1_noc20_ar08/preview</t>
  </si>
  <si>
    <t>noc20-ar09</t>
  </si>
  <si>
    <t>Role of Craft and Technology in Interior - Architecture</t>
  </si>
  <si>
    <t>Prof. Smriti Saraswat</t>
  </si>
  <si>
    <t>https://swayam.gov.in/nd1_noc20_ar09/preview</t>
  </si>
  <si>
    <t>noc20-ar10</t>
  </si>
  <si>
    <t>Structural System in Architecture</t>
  </si>
  <si>
    <t>Prof. Shankha Pratim Bhattacharya</t>
  </si>
  <si>
    <t>https://swayam.gov.in/nd1_noc20_ar10/preview</t>
  </si>
  <si>
    <t>noc20-ar11</t>
  </si>
  <si>
    <t>Urban Landuse and transportation planning</t>
  </si>
  <si>
    <t>Prof. Debapratim Pandit</t>
  </si>
  <si>
    <t>https://swayam.gov.in/nd1_noc20_ar11/preview</t>
  </si>
  <si>
    <t>noc20-ar12</t>
  </si>
  <si>
    <t>Urban governance and Development Management (UGDM)</t>
  </si>
  <si>
    <t>Prof. Uttam Kumar Roy</t>
  </si>
  <si>
    <t>https://swayam.gov.in/nd1_noc20_ar12/preview</t>
  </si>
  <si>
    <t>noc20-ar13</t>
  </si>
  <si>
    <t>Disaster Recovery And Build Back Better</t>
  </si>
  <si>
    <t>Prof. Ram Sateesh Pasupuleti 
Prof. Subhojyothi Samaddar</t>
  </si>
  <si>
    <t>https://swayam.gov.in/nd1_noc20_ar13/preview</t>
  </si>
  <si>
    <t>noc20-ar14</t>
  </si>
  <si>
    <t>Housing Policy &amp; Planning</t>
  </si>
  <si>
    <t>https://swayam.gov.in/nd1_noc20_ar14/preview</t>
  </si>
  <si>
    <t>noc20-ar15</t>
  </si>
  <si>
    <t>Visual Communication Design for Digital Media</t>
  </si>
  <si>
    <t>4 Weeks</t>
  </si>
  <si>
    <t>https://swayam.gov.in/nd1_noc20_ar15/preview</t>
  </si>
  <si>
    <t>noc20-ar16</t>
  </si>
  <si>
    <t>Principles and applications of building science</t>
  </si>
  <si>
    <t>Prof. E. Rajasekar</t>
  </si>
  <si>
    <t>https://swayam.gov.in/nd1_noc20_ar16/preview</t>
  </si>
  <si>
    <t>noc20-bt19</t>
  </si>
  <si>
    <t>Biotechnology &amp; Bioengineering</t>
  </si>
  <si>
    <t>Introduction to Proteogenomics</t>
  </si>
  <si>
    <t>Prof. Sanjeeva Srivastava</t>
  </si>
  <si>
    <t>https://swayam.gov.in/nd1_noc20_bt19/preview</t>
  </si>
  <si>
    <t>noc20-bt20</t>
  </si>
  <si>
    <t>Introduction To Proteomics</t>
  </si>
  <si>
    <t>https://swayam.gov.in/nd1_noc20_bt20/preview</t>
  </si>
  <si>
    <t>noc20-bt21</t>
  </si>
  <si>
    <t>Industrial Biotechnology</t>
  </si>
  <si>
    <t>Prof. Debabrata Das</t>
  </si>
  <si>
    <t>https://swayam.gov.in/nd1_noc20_bt21/preview</t>
  </si>
  <si>
    <t>noc20-bt22</t>
  </si>
  <si>
    <t>Biomicrofluidics</t>
  </si>
  <si>
    <t>Prof. Tapas Kumar Maiti
Prof. Suman Chakraborty</t>
  </si>
  <si>
    <t>https://swayam.gov.in/nd1_noc20_bt22/preview</t>
  </si>
  <si>
    <t>noc20-bt23</t>
  </si>
  <si>
    <t>Computer Aided Drug Design</t>
  </si>
  <si>
    <t>Prof. Mukesh Doble</t>
  </si>
  <si>
    <t>https://swayam.gov.in/nd1_noc20_bt23/preview</t>
  </si>
  <si>
    <t>noc20-bt24</t>
  </si>
  <si>
    <t>Drug Delivery: Principles and Engineering</t>
  </si>
  <si>
    <t>Prof. Rachit Agarwal</t>
  </si>
  <si>
    <t>IISc</t>
  </si>
  <si>
    <t>https://swayam.gov.in/nd1_noc20_bt24/preview</t>
  </si>
  <si>
    <t>noc20-bt25</t>
  </si>
  <si>
    <t>Principles Of Downstream Techniques In Bioprocess</t>
  </si>
  <si>
    <t>https://swayam.gov.in/nd1_noc20_bt25/preview</t>
  </si>
  <si>
    <t>https://nptel.ac.in/courses/102/106/102106022/</t>
  </si>
  <si>
    <t>noc20-bt26</t>
  </si>
  <si>
    <t>Bioreactors</t>
  </si>
  <si>
    <t>Prof. G. K. Suraishkumar</t>
  </si>
  <si>
    <t>https://swayam.gov.in/nd1_noc20_bt26/preview</t>
  </si>
  <si>
    <t>noc20-bt27</t>
  </si>
  <si>
    <t>Introduction to mechanobiology</t>
  </si>
  <si>
    <t>Prof. Shamik Sen</t>
  </si>
  <si>
    <t>https://swayam.gov.in/nd1_noc20_bt27/preview</t>
  </si>
  <si>
    <t>noc20-bt28</t>
  </si>
  <si>
    <t>Introduction to Biostatistics</t>
  </si>
  <si>
    <t>https://swayam.gov.in/nd1_noc20_bt28/preview</t>
  </si>
  <si>
    <t>noc20-bt29</t>
  </si>
  <si>
    <t>Biomedical nanotechnology</t>
  </si>
  <si>
    <t>Prof. P. Gopinath</t>
  </si>
  <si>
    <t>https://swayam.gov.in/nd1_noc20_bt29/preview</t>
  </si>
  <si>
    <t>noc20-bt30</t>
  </si>
  <si>
    <t>Transport Phenomena in Biological Systems</t>
  </si>
  <si>
    <t>https://swayam.gov.in/nd1_noc20_bt30/preview</t>
  </si>
  <si>
    <t>noc20-bt31</t>
  </si>
  <si>
    <t>Experimental Biotechnology</t>
  </si>
  <si>
    <t>Prof. Vishal Trivedi</t>
  </si>
  <si>
    <t>https://swayam.gov.in/nd1_noc20_bt31/preview</t>
  </si>
  <si>
    <t>noc20-bt32</t>
  </si>
  <si>
    <t>Genetic Engineering: Theory And Application</t>
  </si>
  <si>
    <t>https://swayam.gov.in/nd1_noc20_bt32/preview</t>
  </si>
  <si>
    <t>noc20-bt33</t>
  </si>
  <si>
    <t>Tissue engineering</t>
  </si>
  <si>
    <t>Prof. Vignesh Muthuvijayan</t>
  </si>
  <si>
    <t>https://swayam.gov.in/nd1_noc20_bt33/preview</t>
  </si>
  <si>
    <t>noc20-bt34</t>
  </si>
  <si>
    <t>Plant Cell Bioprocessing</t>
  </si>
  <si>
    <t>Prof. Smita Srivastava</t>
  </si>
  <si>
    <t>https://swayam.gov.in/nd1_noc20_bt34/preview</t>
  </si>
  <si>
    <t>noc20-bt35</t>
  </si>
  <si>
    <t>Introduction to Developmental Biology</t>
  </si>
  <si>
    <t>Prof. Subramaniam K</t>
  </si>
  <si>
    <t>https://swayam.gov.in/nd1_noc20_bt35/preview</t>
  </si>
  <si>
    <t>noc20-bt36</t>
  </si>
  <si>
    <t>Plant Developmental Biology</t>
  </si>
  <si>
    <t>Prof. Shri Ram Yadav</t>
  </si>
  <si>
    <t>https://swayam.gov.in/nd1_noc20_bt36/preview</t>
  </si>
  <si>
    <t>noc20-bt37</t>
  </si>
  <si>
    <t>Fundamentals of micro and nanofabrication</t>
  </si>
  <si>
    <t>Prof. Sushobhan avasthi
Prof. Shankar Selvaraja</t>
  </si>
  <si>
    <t>https://swayam.gov.in/nd1_noc20_bt37/preview</t>
  </si>
  <si>
    <t>noc20-bt38</t>
  </si>
  <si>
    <t>Wildlife Ecology</t>
  </si>
  <si>
    <t>Prof. Ankur Awadhiya</t>
  </si>
  <si>
    <t>12 weeks</t>
  </si>
  <si>
    <t>https://swayam.gov.in/nd1_noc20_bt38/preview</t>
  </si>
  <si>
    <t>https://nptel.ac.in/noc/courses/noc19/SEM1/noc19-bt09</t>
  </si>
  <si>
    <t>https://nptel.ac.in/courses/102/104/102104073/</t>
  </si>
  <si>
    <t>noc20-bt39</t>
  </si>
  <si>
    <t>Wildlife Conservation</t>
  </si>
  <si>
    <t>8 weeks</t>
  </si>
  <si>
    <t>https://swayam.gov.in/nd1_noc20_bt39/preview</t>
  </si>
  <si>
    <t>https://nptel.ac.in/noc/courses/noc19/SEM2/noc19-bt32</t>
  </si>
  <si>
    <t>https://nptel.ac.in/courses/102/104/102104068/</t>
  </si>
  <si>
    <t>noc20-bt40</t>
  </si>
  <si>
    <t>Functional Genomics</t>
  </si>
  <si>
    <t>Prof. S. Ganesh</t>
  </si>
  <si>
    <t>4 weeks</t>
  </si>
  <si>
    <t>https://swayam.gov.in/nd1_noc20_bt40/preview</t>
  </si>
  <si>
    <t>https://nptel.ac.in/noc/courses/noc19/SEM2/noc19-bt24</t>
  </si>
  <si>
    <t>https://nptel.ac.in/courses/102/104/102104056/</t>
  </si>
  <si>
    <t>noc20-bt41</t>
  </si>
  <si>
    <t>Nanotechnology in Agriculture</t>
  </si>
  <si>
    <t>Prof. Mainak Das</t>
  </si>
  <si>
    <t>https://swayam.gov.in/nd1_noc20_bt41/preview</t>
  </si>
  <si>
    <t>https://nptel.ac.in/noc/courses/noc19/SEM2/noc19-bt21</t>
  </si>
  <si>
    <t>https://nptel.ac.in/courses/102/104/102104069/</t>
  </si>
  <si>
    <t>noc20-bt42</t>
  </si>
  <si>
    <t>Animal Physiology</t>
  </si>
  <si>
    <t>https://swayam.gov.in/nd1_noc20_bt42/preview</t>
  </si>
  <si>
    <t>https://nptel.ac.in/noc/courses/noc19/SEM1/noc19-bt11</t>
  </si>
  <si>
    <t>https://nptel.ac.in/courses/102/104/102104058/</t>
  </si>
  <si>
    <t>noc20-bt43</t>
  </si>
  <si>
    <t>Immunology</t>
  </si>
  <si>
    <t>Prof. Sudip Kumar Ghosh
Prof. Agneyo Ganguly</t>
  </si>
  <si>
    <t>https://swayam.gov.in/nd1_noc20_bt43/preview</t>
  </si>
  <si>
    <t>noc20-ch21</t>
  </si>
  <si>
    <t>Chemical Engineering</t>
  </si>
  <si>
    <t>Heat Transfer</t>
  </si>
  <si>
    <t>Prof. Sunando Dasgupta</t>
  </si>
  <si>
    <t>https://swayam.gov.in/nd1_noc20_ch21/preview</t>
  </si>
  <si>
    <t>noc20-ch22</t>
  </si>
  <si>
    <t>Phase equilibrium thermodynamics</t>
  </si>
  <si>
    <t>Prof. Gargi Das</t>
  </si>
  <si>
    <t>https://swayam.gov.in/nd1_noc20_ch22/preview</t>
  </si>
  <si>
    <t>noc20-ch23</t>
  </si>
  <si>
    <t>Infrared spectroscopy for pollution monitoring</t>
  </si>
  <si>
    <t>Prof. J. R. Mudakavi</t>
  </si>
  <si>
    <t>https://swayam.gov.in/nd1_noc20_ch23/preview</t>
  </si>
  <si>
    <t>noc20-ch24</t>
  </si>
  <si>
    <t>Natural Gas Engineering</t>
  </si>
  <si>
    <t>Prof. Pankaj Tiwari</t>
  </si>
  <si>
    <t>https://swayam.gov.in/nd1_noc20_ch24/preview</t>
  </si>
  <si>
    <t>noc20-ch25</t>
  </si>
  <si>
    <t>Chemical Reaction Engineering-I</t>
  </si>
  <si>
    <t>Prof. Bishnupada Mandal</t>
  </si>
  <si>
    <t>https://swayam.gov.in/nd1_noc20_ch25/preview</t>
  </si>
  <si>
    <t>noc20-ch26</t>
  </si>
  <si>
    <t>Fluidization Engineering</t>
  </si>
  <si>
    <t>Prof. Subrata Kumar Majumder</t>
  </si>
  <si>
    <t>https://swayam.gov.in/nd1_noc20_ch26/preview</t>
  </si>
  <si>
    <t>noc20-ch27</t>
  </si>
  <si>
    <t>Mechanical Unit Operations</t>
  </si>
  <si>
    <t>Prof. Nanda Kishore</t>
  </si>
  <si>
    <t>https://swayam.gov.in/nd1_noc20_ch27/preview</t>
  </si>
  <si>
    <t>noc20-ch28</t>
  </si>
  <si>
    <t>Chemical Process Control</t>
  </si>
  <si>
    <t>Prof. Sujit Jogwar</t>
  </si>
  <si>
    <t>https://swayam.gov.in/nd1_noc20_ch28/preview</t>
  </si>
  <si>
    <t>noc20-ch29</t>
  </si>
  <si>
    <t>Unit operations of particulate matter</t>
  </si>
  <si>
    <t>Prof. Shabina Khanam</t>
  </si>
  <si>
    <t>https://swayam.gov.in/nd1_noc20_ch29/preview</t>
  </si>
  <si>
    <t>noc20-ch30</t>
  </si>
  <si>
    <t>Introduction to Polymer Physics</t>
  </si>
  <si>
    <t>Prof. Amit Kumar</t>
  </si>
  <si>
    <t>https://swayam.gov.in/nd1_noc20_ch30/preview</t>
  </si>
  <si>
    <t>noc20-ch31</t>
  </si>
  <si>
    <t>Plant Design and Economics</t>
  </si>
  <si>
    <t>Prof. Debasis Sarkar</t>
  </si>
  <si>
    <t>https://swayam.gov.in/nd1_noc20_ch31/preview</t>
  </si>
  <si>
    <t>noc20-ch33</t>
  </si>
  <si>
    <t>Fluid and Particle Mechanics</t>
  </si>
  <si>
    <t>Prof. Sumesh
Prof. Basavaraju</t>
  </si>
  <si>
    <t>https://swayam.gov.in/nd1_noc20_ch33/preview</t>
  </si>
  <si>
    <t>noc20-ch34</t>
  </si>
  <si>
    <t>Chemical Engineering Thermodynamics</t>
  </si>
  <si>
    <t>Prof. Jayant K. Singh</t>
  </si>
  <si>
    <t>https://swayam.gov.in/nd1_noc20_ch34/preview</t>
  </si>
  <si>
    <t>noc20-ch35</t>
  </si>
  <si>
    <t>Thermodynamics of Fluid Phase Equilibria</t>
  </si>
  <si>
    <t>https://swayam.gov.in/nd1_noc20_ch35/preview</t>
  </si>
  <si>
    <t>noc20-ch36</t>
  </si>
  <si>
    <t>Colloids and Surfaces</t>
  </si>
  <si>
    <t>Prof. Basavaraj Madivala Gurappa</t>
  </si>
  <si>
    <t>https://swayam.gov.in/nd1_noc20_ch36/preview</t>
  </si>
  <si>
    <t>noc20-ch37</t>
  </si>
  <si>
    <t>Technologies For Clean And Renewable Energy Production</t>
  </si>
  <si>
    <t>Prof. P. Mondal</t>
  </si>
  <si>
    <t>https://swayam.gov.in/nd1_noc20_ch37/preview</t>
  </si>
  <si>
    <t>noc20-ch38</t>
  </si>
  <si>
    <t>Chemical Process Safety</t>
  </si>
  <si>
    <t>Prof. Shishir Sinha</t>
  </si>
  <si>
    <t>https://swayam.gov.in/nd1_noc20_ch38/preview</t>
  </si>
  <si>
    <t>noc20-ch39</t>
  </si>
  <si>
    <t>Mechanical Operation</t>
  </si>
  <si>
    <t>https://swayam.gov.in/nd1_noc20_ch39/preview</t>
  </si>
  <si>
    <t>noc20-ch40</t>
  </si>
  <si>
    <t>Chemical Process Intensification</t>
  </si>
  <si>
    <t>https://swayam.gov.in/nd1_noc20_ch40/preview</t>
  </si>
  <si>
    <t>noc20-ch41</t>
  </si>
  <si>
    <t>Polymers: concepts, properties, uses and sustainability</t>
  </si>
  <si>
    <t>Prof. Abhijit P Deshpande</t>
  </si>
  <si>
    <t>https://swayam.gov.in/nd1_noc20_ch41/preview</t>
  </si>
  <si>
    <t>noc20-cy17</t>
  </si>
  <si>
    <t>Chemistry</t>
  </si>
  <si>
    <t>Laser: Fundamentals and Applications</t>
  </si>
  <si>
    <t>Prof. Manabendra Chandra</t>
  </si>
  <si>
    <t>https://swayam.gov.in/nd1_noc20_cy17/preview</t>
  </si>
  <si>
    <t>noc20-cy18</t>
  </si>
  <si>
    <t>Analytical chemistry</t>
  </si>
  <si>
    <t>Prof. Debashis Ray</t>
  </si>
  <si>
    <t>https://swayam.gov.in/nd1_noc20_cy18/preview</t>
  </si>
  <si>
    <t>noc20-cy19</t>
  </si>
  <si>
    <t>Co-Ordination Chemistry (Chemistry Of Transition Elements)</t>
  </si>
  <si>
    <t>https://swayam.gov.in/nd1_noc20_cy19/preview</t>
  </si>
  <si>
    <t>noc20-cy20</t>
  </si>
  <si>
    <t>Stereochemistry</t>
  </si>
  <si>
    <t>Prof. Amit Basak</t>
  </si>
  <si>
    <t>https://swayam.gov.in/nd1_noc20_cy20/preview</t>
  </si>
  <si>
    <t>https://nptel.ac.in/noc/courses/noc19/SEM2/noc19-cy25</t>
  </si>
  <si>
    <t>https://nptel.ac.in/courses/104/105/104105086/</t>
  </si>
  <si>
    <t>noc20-cy21</t>
  </si>
  <si>
    <t>Introduction to Polymer Science</t>
  </si>
  <si>
    <t>Prof. Dibakar Dhara</t>
  </si>
  <si>
    <t>https://swayam.gov.in/nd1_noc20_cy21/preview</t>
  </si>
  <si>
    <t>noc20-cy22</t>
  </si>
  <si>
    <t>Introduction to Chemical Thermodynamics and Kinetics</t>
  </si>
  <si>
    <t>Prof. Arijit Kumar De</t>
  </si>
  <si>
    <t>IISER Mohali</t>
  </si>
  <si>
    <t>https://swayam.gov.in/nd1_noc20_cy22/preview</t>
  </si>
  <si>
    <t>noc20-cy23</t>
  </si>
  <si>
    <t>Application of Spectroscopic Methods in Molecular Structure Determination</t>
  </si>
  <si>
    <t>Prof. S. Sankararaman</t>
  </si>
  <si>
    <t>https://swayam.gov.in/nd1_noc20_cy23/preview</t>
  </si>
  <si>
    <t>noc20-cy25</t>
  </si>
  <si>
    <t>Chemical Crystallography</t>
  </si>
  <si>
    <t>Prof. Angshuman Roy Choudhury</t>
  </si>
  <si>
    <t>https://swayam.gov.in/nd1_noc20_cy25/preview</t>
  </si>
  <si>
    <t>noc20-cy26</t>
  </si>
  <si>
    <t>Mechanisms in Organic Chemistry</t>
  </si>
  <si>
    <t>Prof. Nandita Madhavan</t>
  </si>
  <si>
    <t>https://swayam.gov.in/nd1_noc20_cy26/preview</t>
  </si>
  <si>
    <t>noc20-cy27</t>
  </si>
  <si>
    <t>Quantum Chemistry of Atoms and Molecules</t>
  </si>
  <si>
    <t>Porf. Anindya Datta</t>
  </si>
  <si>
    <t>https://swayam.gov.in/nd1_noc20_cy27/preview</t>
  </si>
  <si>
    <t>noc20-cy28</t>
  </si>
  <si>
    <t>Basic Statistical Mechanics</t>
  </si>
  <si>
    <t>Prof. Biman Bagchi</t>
  </si>
  <si>
    <t>https://swayam.gov.in/nd1_noc20_cy28/preview</t>
  </si>
  <si>
    <t>noc20-cy29</t>
  </si>
  <si>
    <t>Metals in Biology</t>
  </si>
  <si>
    <t>Prof. D. Maiti</t>
  </si>
  <si>
    <t>https://swayam.gov.in/nd1_noc20_cy29/preview</t>
  </si>
  <si>
    <t>noc20-cy30</t>
  </si>
  <si>
    <t>Introductory Organic Chemistry I</t>
  </si>
  <si>
    <t>Prof. Neeraja Dashaputre
Prof. Harinath Chakrapani</t>
  </si>
  <si>
    <t>IISER Pune</t>
  </si>
  <si>
    <t>https://swayam.gov.in/nd1_noc20_cy30/preview</t>
  </si>
  <si>
    <t>noc20-cy31</t>
  </si>
  <si>
    <t>Quantum Mechanics and Molecular Spectroscopy</t>
  </si>
  <si>
    <t>Prof. G Naresh Patwari</t>
  </si>
  <si>
    <t>https://swayam.gov.in/nd1_noc20_cy31/preview</t>
  </si>
  <si>
    <t>noc20-cy32</t>
  </si>
  <si>
    <t>Spectroscopic Techniques for Pharmaceutical and Biopharmaceutical Industries</t>
  </si>
  <si>
    <t>Prof. Shashank Deep</t>
  </si>
  <si>
    <t>IITD</t>
  </si>
  <si>
    <t>https://swayam.gov.in/nd1_noc20_cy32/preview</t>
  </si>
  <si>
    <t>noc20-cy33</t>
  </si>
  <si>
    <t>Biophysical chemistry</t>
  </si>
  <si>
    <t>Prof. Pramit Kumar Chowdhury</t>
  </si>
  <si>
    <t>https://swayam.gov.in/nd1_noc20_cy33/preview</t>
  </si>
  <si>
    <t>noc20-cy34</t>
  </si>
  <si>
    <t>Principles Of Organic Synthesis</t>
  </si>
  <si>
    <t>Prof. T Punniyamurthy</t>
  </si>
  <si>
    <t>https://swayam.gov.in/nd1_noc20_cy34/preview</t>
  </si>
  <si>
    <t>noc20-cy35</t>
  </si>
  <si>
    <t>Reagents In Organic Synthesis</t>
  </si>
  <si>
    <t>Prof. Subhas Chandra Pan</t>
  </si>
  <si>
    <t>https://swayam.gov.in/nd1_noc20_cy35/preview</t>
  </si>
  <si>
    <t>noc20-cy36</t>
  </si>
  <si>
    <t>One and two dimensional NMR Spectroscopy for chemists</t>
  </si>
  <si>
    <t>Prof. N. Suryaprakash</t>
  </si>
  <si>
    <t>https://swayam.gov.in/nd1_noc20_cy36/preview</t>
  </si>
  <si>
    <t>noc20-ce33</t>
  </si>
  <si>
    <t>Civil Engineering</t>
  </si>
  <si>
    <t>Earth Sciences For Civil Engineering Part - I &amp; II</t>
  </si>
  <si>
    <t>Prof. Javed N. Malik</t>
  </si>
  <si>
    <t>https://swayam.gov.in/nd1_noc20_ce33/preview</t>
  </si>
  <si>
    <t>noc20-ce34</t>
  </si>
  <si>
    <t>Strength Of Materials</t>
  </si>
  <si>
    <t>Prof. Sriman Kumar Bhattacharyya</t>
  </si>
  <si>
    <t>https://swayam.gov.in/nd1_noc20_ce34/preview</t>
  </si>
  <si>
    <t>noc20-ce35</t>
  </si>
  <si>
    <t>Structural analysis-I</t>
  </si>
  <si>
    <t>Prof. Amit Shaw</t>
  </si>
  <si>
    <t>https://swayam.gov.in/nd1_noc20_ce35/preview</t>
  </si>
  <si>
    <t>noc20-ce36</t>
  </si>
  <si>
    <t>Foundation Engineering</t>
  </si>
  <si>
    <t>Prof. Kousik Deb</t>
  </si>
  <si>
    <t>https://swayam.gov.in/nd1_noc20_ce36/preview</t>
  </si>
  <si>
    <t>noc20-ce37</t>
  </si>
  <si>
    <t>Design of steel structures</t>
  </si>
  <si>
    <t>Prof. Damodar Maity</t>
  </si>
  <si>
    <t>https://swayam.gov.in/nd1_noc20_ce37/preview</t>
  </si>
  <si>
    <t>noc20-ce38</t>
  </si>
  <si>
    <t>Soil Mechanics/Geotechnical Engineering I</t>
  </si>
  <si>
    <t>Prof. Dilip Kumar Baidya</t>
  </si>
  <si>
    <t>https://swayam.gov.in/nd1_noc20_ce38/preview</t>
  </si>
  <si>
    <t>noc20-ce39</t>
  </si>
  <si>
    <t>Design Of Reinforced Concrete Structures</t>
  </si>
  <si>
    <t>Prof. Nirjhar Dhang</t>
  </si>
  <si>
    <t>https://swayam.gov.in/nd1_noc20_ce39/preview</t>
  </si>
  <si>
    <t>noc20-ce40</t>
  </si>
  <si>
    <t>Reinforced Concrete Road Bridges</t>
  </si>
  <si>
    <t>https://swayam.gov.in/nd1_noc20_ce40/preview</t>
  </si>
  <si>
    <t>noc20-ce41</t>
  </si>
  <si>
    <t>Matrix Method of Structural Analysis</t>
  </si>
  <si>
    <t>Prof. Amit Shaw
Prof. Biswanath Banerjee</t>
  </si>
  <si>
    <t>https://swayam.gov.in/nd1_noc20_ce41/preview</t>
  </si>
  <si>
    <t>noc20-ce42</t>
  </si>
  <si>
    <t>Theory of Elasticity</t>
  </si>
  <si>
    <t>https://swayam.gov.in/nd1_noc20_ce42/preview</t>
  </si>
  <si>
    <t>noc20-ce43</t>
  </si>
  <si>
    <t>Integrated Waste Management for a Smart City</t>
  </si>
  <si>
    <t>Prof. Brajesh Kumar Dubey</t>
  </si>
  <si>
    <t>https://swayam.gov.in/nd1_noc20_ce43/preview</t>
  </si>
  <si>
    <t>noc20-ce44</t>
  </si>
  <si>
    <t>Project Planning &amp; Control</t>
  </si>
  <si>
    <t>Prof. Koshy Varghese</t>
  </si>
  <si>
    <t>https://swayam.gov.in/nd1_noc20_ce44/preview</t>
  </si>
  <si>
    <t>noc20-ce45</t>
  </si>
  <si>
    <t>Advanced Concrete Technology</t>
  </si>
  <si>
    <t>Prof. Manu Santhanam</t>
  </si>
  <si>
    <t>https://swayam.gov.in/nd1_noc20_ce45/preview</t>
  </si>
  <si>
    <t>noc20-ce46</t>
  </si>
  <si>
    <t>Glass Processing Technology</t>
  </si>
  <si>
    <t>Prof. K N Satyanarayana
Prof. E. Rajasekar</t>
  </si>
  <si>
    <t>IITM &amp; Glass Academy</t>
  </si>
  <si>
    <t>https://swayam.gov.in/nd1_noc20_ce46/preview</t>
  </si>
  <si>
    <t>noc20-ce47</t>
  </si>
  <si>
    <t>Glass in buildings : Design and applications</t>
  </si>
  <si>
    <t>https://swayam.gov.in/nd1_noc20_ce47/preview</t>
  </si>
  <si>
    <t>noc20-ce48</t>
  </si>
  <si>
    <t>Geotechnical Engineering Laboratory</t>
  </si>
  <si>
    <t>Prof. J. N. Mandal</t>
  </si>
  <si>
    <t>https://swayam.gov.in/nd1_noc20_ce48/preview</t>
  </si>
  <si>
    <t>noc20-ce49</t>
  </si>
  <si>
    <t>Geosynthetics Testing Laboratory</t>
  </si>
  <si>
    <t>https://swayam.gov.in/nd1_noc20_ce49/preview</t>
  </si>
  <si>
    <t>noc20-ce50</t>
  </si>
  <si>
    <t>Mechanics Of Materials</t>
  </si>
  <si>
    <t>Prof. Saravanan U</t>
  </si>
  <si>
    <t>https://swayam.gov.in/nd1_noc20_ce50/preview</t>
  </si>
  <si>
    <t>noc20-ce51</t>
  </si>
  <si>
    <t>GPS Surveying</t>
  </si>
  <si>
    <t>Prof. J. K. Ghosh</t>
  </si>
  <si>
    <t>https://swayam.gov.in/nd1_noc20_ce51/preview</t>
  </si>
  <si>
    <t>noc20-ce52</t>
  </si>
  <si>
    <t>Earthquake Resistant Design of Foundations</t>
  </si>
  <si>
    <t>Prof. B. K. Maheshwari</t>
  </si>
  <si>
    <t>https://swayam.gov.in/nd1_noc20_ce52/preview</t>
  </si>
  <si>
    <t>noc20-ce53</t>
  </si>
  <si>
    <t>Introduction to Multimodal Urban Transportation Systems (MUTS)</t>
  </si>
  <si>
    <t>Prof. Arkopal Kishore Goswami</t>
  </si>
  <si>
    <t>https://swayam.gov.in/nd1_noc20_ce53/preview</t>
  </si>
  <si>
    <t>noc20-ce54</t>
  </si>
  <si>
    <t>River Engineering</t>
  </si>
  <si>
    <t>Prof. Subashisa Dutta</t>
  </si>
  <si>
    <t>https://swayam.gov.in/nd1_noc20_ce54/preview</t>
  </si>
  <si>
    <t>noc20-ce55</t>
  </si>
  <si>
    <t>Design of Masonry Structures</t>
  </si>
  <si>
    <t>Prof. Arun Menon</t>
  </si>
  <si>
    <t>https://swayam.gov.in/nd1_noc20_ce55/preview</t>
  </si>
  <si>
    <t>noc20-ce56</t>
  </si>
  <si>
    <t>Municipal Solid Waste Management</t>
  </si>
  <si>
    <t>Prof. Ajay Kalamdhad</t>
  </si>
  <si>
    <t>https://swayam.gov.in/nd1_noc20_ce56/preview</t>
  </si>
  <si>
    <t>noc20-ce57</t>
  </si>
  <si>
    <t>Environmental Chemistry</t>
  </si>
  <si>
    <t>Prof. Bhanu Prakash Vellanki</t>
  </si>
  <si>
    <t>https://swayam.gov.in/nd1_noc20_ce57/preview</t>
  </si>
  <si>
    <t>https://nptel.ac.in/noc/courses/noc18/SEM2/noc18-ce29</t>
  </si>
  <si>
    <t>https://nptel.ac.in/courses/105/107/105107176/</t>
  </si>
  <si>
    <t>noc20-ce58</t>
  </si>
  <si>
    <t>Remote Sensing and GIS</t>
  </si>
  <si>
    <t>Prof. Rishikesh Bharti</t>
  </si>
  <si>
    <t>https://swayam.gov.in/nd1_noc20_ce58/preview</t>
  </si>
  <si>
    <t>noc20-ce59</t>
  </si>
  <si>
    <t>Fluid Mechanics</t>
  </si>
  <si>
    <t>https://swayam.gov.in/nd1_noc20_ce59/preview</t>
  </si>
  <si>
    <t>noc20-ce60</t>
  </si>
  <si>
    <t>Photogeology in Terrain Evaluation (Part 1 and 2)</t>
  </si>
  <si>
    <t>https://swayam.gov.in/nd1_noc20_ce60/preview</t>
  </si>
  <si>
    <t>https://nptel.ac.in/noc/courses/noc19/SEM2/noc19-ce34</t>
  </si>
  <si>
    <t>https://nptel.ac.in/courses/105/104/105104167/
https://nptel.ac.in/courses/105/104/105104177/</t>
  </si>
  <si>
    <t>noc20-ce61</t>
  </si>
  <si>
    <t>Introduction to Engineering Sesimology</t>
  </si>
  <si>
    <t xml:space="preserve">Prof. Anbazhagan P
</t>
  </si>
  <si>
    <t>https://swayam.gov.in/nd1_noc20_ce61/preview</t>
  </si>
  <si>
    <t>noc20-ce62</t>
  </si>
  <si>
    <t>Earth Sciences</t>
  </si>
  <si>
    <t>Global Navigation Satellite Systems And Applications</t>
  </si>
  <si>
    <t>Prof. Arun K. Saraf</t>
  </si>
  <si>
    <t>https://swayam.gov.in/nd1_noc20_ce62/preview</t>
  </si>
  <si>
    <t>noc20-cs56</t>
  </si>
  <si>
    <t>Computer Science and Engineering</t>
  </si>
  <si>
    <t>Problem solving through Programming In C</t>
  </si>
  <si>
    <t>Prof. Anupam Basu</t>
  </si>
  <si>
    <t>https://swayam.gov.in/nd1_noc20_cs56/preview</t>
  </si>
  <si>
    <t>noc20-cs57</t>
  </si>
  <si>
    <t>Programming in C++</t>
  </si>
  <si>
    <t>Prof. Partha Pratim Das</t>
  </si>
  <si>
    <t>https://swayam.gov.in/nd1_noc20_cs57/preview</t>
  </si>
  <si>
    <t>noc20-cs58</t>
  </si>
  <si>
    <t>Programming in Java</t>
  </si>
  <si>
    <t>Prof. Debasis Samanta</t>
  </si>
  <si>
    <t>https://swayam.gov.in/nd1_noc20_cs58/preview</t>
  </si>
  <si>
    <t>noc20-cs59</t>
  </si>
  <si>
    <t>Object Oriented Analysis and Design</t>
  </si>
  <si>
    <t>Prof. Partha Pratim Das
Prof. Ansuman Banerjee
Prof. Kausik Datta</t>
  </si>
  <si>
    <t>https://swayam.gov.in/nd1_noc20_cs59/preview</t>
  </si>
  <si>
    <t>https://nptel.ac.in/courses/106/105/106105153/</t>
  </si>
  <si>
    <t>noc20-cs60</t>
  </si>
  <si>
    <t>Data Base Management System</t>
  </si>
  <si>
    <t>Prof. Partha Pratim Das
Prof. Samiran Chattopadhyay</t>
  </si>
  <si>
    <t>https://swayam.gov.in/nd1_noc20_cs60/preview</t>
  </si>
  <si>
    <t>noc20-cs61</t>
  </si>
  <si>
    <t>Scalable Data Science</t>
  </si>
  <si>
    <t>Prof. Anirban Dasgupta
Prof. Sourangshu Bhattacharya</t>
  </si>
  <si>
    <t>https://swayam.gov.in/nd1_noc20_cs61/preview</t>
  </si>
  <si>
    <t>noc20-cs62</t>
  </si>
  <si>
    <t>Deep Learning</t>
  </si>
  <si>
    <t>Prof. Prabir Kumar Biswas</t>
  </si>
  <si>
    <t>https://swayam.gov.in/nd1_noc20_cs62/preview</t>
  </si>
  <si>
    <t>noc20-cs63</t>
  </si>
  <si>
    <t>Hardware modeling using verilog</t>
  </si>
  <si>
    <t>Prof. Indranil Sengupta</t>
  </si>
  <si>
    <t>https://swayam.gov.in/nd1_noc20_cs63/preview</t>
  </si>
  <si>
    <t>noc20-cs64</t>
  </si>
  <si>
    <t>Computer architecture and organization</t>
  </si>
  <si>
    <t>Prof. Indranil Sengupta
Prof. Kamalika Datta</t>
  </si>
  <si>
    <t>https://swayam.gov.in/nd1_noc20_cs64/preview</t>
  </si>
  <si>
    <t>noc20-cs65</t>
  </si>
  <si>
    <t>Cloud computing</t>
  </si>
  <si>
    <t>Prof. Soumya Kanti Ghosh</t>
  </si>
  <si>
    <t>https://swayam.gov.in/nd1_noc20_cs65/preview</t>
  </si>
  <si>
    <t>noc20-cs66</t>
  </si>
  <si>
    <t>Introduction to internet of things</t>
  </si>
  <si>
    <t>Prof. Sudip Misra</t>
  </si>
  <si>
    <t>https://swayam.gov.in/nd1_noc20_cs66/preview</t>
  </si>
  <si>
    <t>noc20-cs67</t>
  </si>
  <si>
    <t>Switching Circuits and Logic Design</t>
  </si>
  <si>
    <t>https://swayam.gov.in/nd1_noc20_cs67/preview</t>
  </si>
  <si>
    <t>noc20-cs68</t>
  </si>
  <si>
    <t>Software Engineering</t>
  </si>
  <si>
    <t>Prof. Rajib Mall</t>
  </si>
  <si>
    <t>https://swayam.gov.in/nd1_noc20_cs68/preview</t>
  </si>
  <si>
    <t>noc20-cs69</t>
  </si>
  <si>
    <t>Introduction to Industry 4.0 and Industrial Internet of Things</t>
  </si>
  <si>
    <t>https://swayam.gov.in/nd1_noc20_cs69/preview</t>
  </si>
  <si>
    <t>noc20-cs70</t>
  </si>
  <si>
    <t>Programming, Data Structures And Algorithms Using Python</t>
  </si>
  <si>
    <t>Prof. Madhavan Mukund</t>
  </si>
  <si>
    <t>CMI</t>
  </si>
  <si>
    <t>https://swayam.gov.in/nd1_noc20_cs70/preview</t>
  </si>
  <si>
    <t>noc20-cs71</t>
  </si>
  <si>
    <t>Design and analysis of algorithms</t>
  </si>
  <si>
    <t>https://swayam.gov.in/nd1_noc20_cs71/preview</t>
  </si>
  <si>
    <t>noc20-cs72</t>
  </si>
  <si>
    <t>Data Science for Engineers</t>
  </si>
  <si>
    <t>Prof. Ragunathan Rengasamy
Prof. Shankar Narasimhan</t>
  </si>
  <si>
    <t>https://swayam.gov.in/nd1_noc20_cs72/preview</t>
  </si>
  <si>
    <t>noc20-cs73</t>
  </si>
  <si>
    <t>Introduction to Machine Learning</t>
  </si>
  <si>
    <t>Prof. Balaraman Ravindran</t>
  </si>
  <si>
    <t>https://swayam.gov.in/nd1_noc20_cs73/preview</t>
  </si>
  <si>
    <t>noc20-cs74</t>
  </si>
  <si>
    <t>Reinforcement Learning</t>
  </si>
  <si>
    <t>https://swayam.gov.in/nd1_noc20_cs74/preview</t>
  </si>
  <si>
    <t>noc20-cs75</t>
  </si>
  <si>
    <t>Introduction to Operating Systems</t>
  </si>
  <si>
    <t>Prof. Chester Rebeiro</t>
  </si>
  <si>
    <t>https://swayam.gov.in/nd1_noc20_cs75/preview</t>
  </si>
  <si>
    <t>noc20-cs77</t>
  </si>
  <si>
    <t>Software Testing</t>
  </si>
  <si>
    <t>Prof. Meenakshi D'souza</t>
  </si>
  <si>
    <t>IIITB</t>
  </si>
  <si>
    <t>https://swayam.gov.in/nd1_noc20_cs77/preview</t>
  </si>
  <si>
    <t>https://nptel.ac.in/noc/courses/noc19/SEM2/noc19-cs71</t>
  </si>
  <si>
    <t>noc20-cs78</t>
  </si>
  <si>
    <t>Social Networks</t>
  </si>
  <si>
    <t>Prof. Sudarshan Iyengar</t>
  </si>
  <si>
    <t>IIT Ropar</t>
  </si>
  <si>
    <t>https://swayam.gov.in/nd1_noc20_cs78/preview</t>
  </si>
  <si>
    <t>noc20-cs79</t>
  </si>
  <si>
    <t>Introduction To Haskell Programming</t>
  </si>
  <si>
    <t>Prof. S. P Suresh</t>
  </si>
  <si>
    <t>https://swayam.gov.in/nd1_noc20_cs79/preview</t>
  </si>
  <si>
    <t>https://nptel.ac.in/noc/courses/noc19/SEM2/noc19-cs80</t>
  </si>
  <si>
    <t>noc20-cs80</t>
  </si>
  <si>
    <t>Python for Data Science</t>
  </si>
  <si>
    <t>Prof. Ragunathan Rengasamy</t>
  </si>
  <si>
    <t>https://swayam.gov.in/nd1_noc20_cs80/preview</t>
  </si>
  <si>
    <t>noc20-cs81</t>
  </si>
  <si>
    <t>Artificial Intelligence Search Methods For Problem Solving</t>
  </si>
  <si>
    <t>Prof. Deepak Khemani</t>
  </si>
  <si>
    <t>https://swayam.gov.in/nd1_noc20_cs81/preview</t>
  </si>
  <si>
    <t>noc20-cs82</t>
  </si>
  <si>
    <t>Discrete Mathematics</t>
  </si>
  <si>
    <t>Prof. Sudarshan Iyengar
Prof. Neeldhara</t>
  </si>
  <si>
    <t>IIT Ropar &amp;
IIT Gandhinagar</t>
  </si>
  <si>
    <t>https://swayam.gov.in/nd1_noc20_cs82/preview</t>
  </si>
  <si>
    <t>noc20-cs83</t>
  </si>
  <si>
    <t>The Joy of Computing using Python</t>
  </si>
  <si>
    <t>Prof. Sudarshan Iyengar
Prof. Yayati Gupta</t>
  </si>
  <si>
    <t>https://swayam.gov.in/nd1_noc20_cs83/preview</t>
  </si>
  <si>
    <t>noc20-cs84</t>
  </si>
  <si>
    <t>Object Oriented System Development using UML, Java and Patterns</t>
  </si>
  <si>
    <t>https://swayam.gov.in/nd1_noc20_cs84/preview</t>
  </si>
  <si>
    <t>noc20-cs85</t>
  </si>
  <si>
    <t>Data Structure and algorithms using Java</t>
  </si>
  <si>
    <t>https://swayam.gov.in/nd1_noc20_cs85/preview</t>
  </si>
  <si>
    <t>noc20-cs86</t>
  </si>
  <si>
    <t>Demystifying Networking</t>
  </si>
  <si>
    <t>Prof. Sridhar Iyer</t>
  </si>
  <si>
    <t>https://swayam.gov.in/nd1_noc20_cs86/preview</t>
  </si>
  <si>
    <t>noc20-cs87</t>
  </si>
  <si>
    <t>Applied Natural Language Processing</t>
  </si>
  <si>
    <t>Prof. Ramaseshan R</t>
  </si>
  <si>
    <t>https://swayam.gov.in/nd1_noc20_cs87/preview</t>
  </si>
  <si>
    <t>noc20-cs88</t>
  </si>
  <si>
    <t>Deep Learning for Computer Vision</t>
  </si>
  <si>
    <t>Prof. Vineeth N Balasubramanian</t>
  </si>
  <si>
    <t>IITH</t>
  </si>
  <si>
    <t>https://swayam.gov.in/nd1_noc20_cs88/preview</t>
  </si>
  <si>
    <t>noc20-cs90</t>
  </si>
  <si>
    <t>Computer Graphics</t>
  </si>
  <si>
    <t>Prof. Samit Bhattacharya</t>
  </si>
  <si>
    <t>https://swayam.gov.in/nd1_noc20_cs90/preview</t>
  </si>
  <si>
    <t>noc20-cs91</t>
  </si>
  <si>
    <t>Introduction to Programming in C</t>
  </si>
  <si>
    <t>Prof. Satyadev Nandakumar</t>
  </si>
  <si>
    <t>https://swayam.gov.in/nd1_noc20_cs91/preview</t>
  </si>
  <si>
    <t>https://nptel.ac.in/noc/courses/noc19/SEM2/noc19-cs42</t>
  </si>
  <si>
    <t>https://nptel.ac.in/courses/106/104/106104128/</t>
  </si>
  <si>
    <t>noc20-cs92</t>
  </si>
  <si>
    <t>Big Data Computing</t>
  </si>
  <si>
    <t>Prof. Rajiv Misra</t>
  </si>
  <si>
    <t>IITP</t>
  </si>
  <si>
    <t>https://swayam.gov.in/nd1_noc20_cs92/preview</t>
  </si>
  <si>
    <t>https://nptel.ac.in/noc/courses/noc19/SEM1/noc19-cs33</t>
  </si>
  <si>
    <t>https://nptel.ac.in/courses/106/104/106104189/</t>
  </si>
  <si>
    <t>noc20-cs93</t>
  </si>
  <si>
    <t>Introduction to algorithms and analysis</t>
  </si>
  <si>
    <t>Prof. Sourav Mukhopadhyay</t>
  </si>
  <si>
    <t>https://swayam.gov.in/nd1_noc20_cs93/preview</t>
  </si>
  <si>
    <t>https://nptel.ac.in/noc/courses/noc20/SEM1/noc20-cs10</t>
  </si>
  <si>
    <t>https://nptel.ac.in/courses/106/105/106105164/</t>
  </si>
  <si>
    <t>noc20-cs94</t>
  </si>
  <si>
    <t>C Programming and Assembly Language</t>
  </si>
  <si>
    <t>Prof. Janakiraman Viraraghavan</t>
  </si>
  <si>
    <t>https://swayam.gov.in/nd1_noc20_cs94/preview</t>
  </si>
  <si>
    <t>https://nptel.ac.in/noc/courses/noc19/SEM2/noc19-cs44</t>
  </si>
  <si>
    <t>https://nptel.ac.in/courses/106/106/106106210/</t>
  </si>
  <si>
    <t>noc20-cs95</t>
  </si>
  <si>
    <t>Practical Machine Learning with Tensorflow</t>
  </si>
  <si>
    <t>Prof. Ashish Tendulkar 
Prof. Balaraman Ravindran</t>
  </si>
  <si>
    <t>IITM &amp; Google</t>
  </si>
  <si>
    <t>https://swayam.gov.in/nd1_noc20_cs95/preview</t>
  </si>
  <si>
    <t>https://nptel.ac.in/noc/courses/noc19/SEM2/noc19-cs81</t>
  </si>
  <si>
    <t>https://nptel.ac.in/courses/106/106/106106213/</t>
  </si>
  <si>
    <t>noc20-cs96</t>
  </si>
  <si>
    <t>Google Cloud Computing Foundations</t>
  </si>
  <si>
    <t>IIT KGP &amp; Google</t>
  </si>
  <si>
    <t>https://swayam.gov.in/nd1_noc20_cs96/preview</t>
  </si>
  <si>
    <t>https://nptel.ac.in/noc/courses/noc20/SEM1/noc20-cs55</t>
  </si>
  <si>
    <t>https://nptel.ac.in/courses/106/105/106105223/</t>
  </si>
  <si>
    <t>noc20-mg37</t>
  </si>
  <si>
    <t>Bandit Algorithm (Online Machine Learning)</t>
  </si>
  <si>
    <t>Prof. Manjesh hanawal</t>
  </si>
  <si>
    <t>https://swayam.gov.in/nd1_noc20_mg37/preview</t>
  </si>
  <si>
    <t>noc20-de07</t>
  </si>
  <si>
    <t>Design Engineering</t>
  </si>
  <si>
    <t>System design for sustainability</t>
  </si>
  <si>
    <t>Prof. Sharmistha Banerjee</t>
  </si>
  <si>
    <t>https://swayam.gov.in/nd1_noc20_de07/preview</t>
  </si>
  <si>
    <t>noc20-de08</t>
  </si>
  <si>
    <t>Innovation by Design</t>
  </si>
  <si>
    <t>Prof. B. K. Chakravarthy</t>
  </si>
  <si>
    <t>https://swayam.gov.in/nd1_noc20_de08/preview</t>
  </si>
  <si>
    <t>noc20-de09</t>
  </si>
  <si>
    <t>Understanding Design</t>
  </si>
  <si>
    <t>Prof. Nina Sabnani</t>
  </si>
  <si>
    <t>https://swayam.gov.in/nd1_noc20_de09/preview</t>
  </si>
  <si>
    <t>noc20-de10</t>
  </si>
  <si>
    <t>Functional and Conceptual Design</t>
  </si>
  <si>
    <t>Prof. Asokan T</t>
  </si>
  <si>
    <t>https://swayam.gov.in/nd1_noc20_de10/preview</t>
  </si>
  <si>
    <t>noc20-de11</t>
  </si>
  <si>
    <t>Introduction to robotics</t>
  </si>
  <si>
    <t>Prof. Asokan T
Prof. Balaraman Ravindran
Prof. Krishna Vasudevan</t>
  </si>
  <si>
    <t>https://swayam.gov.in/nd1_noc20_de11/preview</t>
  </si>
  <si>
    <t>noc20-de12</t>
  </si>
  <si>
    <t>Ergonomics Workplace Analysis</t>
  </si>
  <si>
    <t>Prof. Urmi R. Salve</t>
  </si>
  <si>
    <t>https://swayam.gov.in/nd1_noc20_de12/preview</t>
  </si>
  <si>
    <t>noc20-de13</t>
  </si>
  <si>
    <t>Design, Technology and Innovation</t>
  </si>
  <si>
    <t>Prof. B.K. Chakravarthy</t>
  </si>
  <si>
    <t>https://swayam.gov.in/nd1_noc20_de13/preview</t>
  </si>
  <si>
    <t>https://nptel.ac.in/noc/courses/noc20/SEM1/noc20-de03</t>
  </si>
  <si>
    <t>https://nptel.ac.in/courses/107/101/107101088/</t>
  </si>
  <si>
    <t>noc20-de14</t>
  </si>
  <si>
    <t>Understanding Ethnography</t>
  </si>
  <si>
    <t>https://swayam.gov.in/nd1_noc20_de14/preview</t>
  </si>
  <si>
    <t>noc20-ee55</t>
  </si>
  <si>
    <t>Electrical and Electronics Engineering</t>
  </si>
  <si>
    <t>Op-Amp Practical Applications: Design, Simulation and Implementation</t>
  </si>
  <si>
    <t>Prof. Hardik Pandya</t>
  </si>
  <si>
    <t>https://swayam.gov.in/nd1_noc20_ee55/preview</t>
  </si>
  <si>
    <t>noc20-ee56</t>
  </si>
  <si>
    <t>Fabrication Techniques for MEMs-based sensors : clinical perspective</t>
  </si>
  <si>
    <t>https://swayam.gov.in/nd1_noc20_ee56/preview</t>
  </si>
  <si>
    <t>noc20-ee57</t>
  </si>
  <si>
    <t>Design of photovoltaic systems</t>
  </si>
  <si>
    <t>Prof. L Umanand</t>
  </si>
  <si>
    <t>https://swayam.gov.in/nd1_noc20_ee57/preview</t>
  </si>
  <si>
    <t>noc20-ee58</t>
  </si>
  <si>
    <t>Principles of Signal Estimation for MIMO/ OFDM Wireless Communication</t>
  </si>
  <si>
    <t>Prof. Aditya K. Jagannatham</t>
  </si>
  <si>
    <t>https://swayam.gov.in/nd1_noc20_ee58/preview</t>
  </si>
  <si>
    <t>noc20-ee59</t>
  </si>
  <si>
    <t>Applied Optimization for Wireless, Machine Learning, Big Data</t>
  </si>
  <si>
    <t>https://swayam.gov.in/nd1_noc20_ee59/preview</t>
  </si>
  <si>
    <t>noc20-ee60</t>
  </si>
  <si>
    <t>Electrical Machines - I</t>
  </si>
  <si>
    <t>Prof. Tapas Kumar Bhattacharya</t>
  </si>
  <si>
    <t>https://swayam.gov.in/nd1_noc20_ee60/preview</t>
  </si>
  <si>
    <t>noc20-ee61</t>
  </si>
  <si>
    <t>Introduction to Wireless and Cellular Communications</t>
  </si>
  <si>
    <t>Prof. David Koilpillai</t>
  </si>
  <si>
    <t>https://swayam.gov.in/nd1_noc20_ee61/preview</t>
  </si>
  <si>
    <t>noc20-ee62</t>
  </si>
  <si>
    <t>Control engineering</t>
  </si>
  <si>
    <t>Prof. Ramkrishna Pasumarthy</t>
  </si>
  <si>
    <t>https://swayam.gov.in/nd1_noc20_ee62/preview</t>
  </si>
  <si>
    <t>noc20-ee63</t>
  </si>
  <si>
    <t>Microwave Theory and Techniques</t>
  </si>
  <si>
    <t>Prof. Girish Kumar</t>
  </si>
  <si>
    <t>https://swayam.gov.in/nd1_noc20_ee63/preview</t>
  </si>
  <si>
    <t>noc20-ee64</t>
  </si>
  <si>
    <t>Basic Electrical Circuits</t>
  </si>
  <si>
    <t>Prof. Nagendra Krishnapura</t>
  </si>
  <si>
    <t>https://swayam.gov.in/nd1_noc20_ee64/preview</t>
  </si>
  <si>
    <t>https://nptel.ac.in/noc/courses/noc18/SEM2/noc18-ee18</t>
  </si>
  <si>
    <t>noc20-ee65</t>
  </si>
  <si>
    <t>Introduction to Smart Grid</t>
  </si>
  <si>
    <t>Prof. N. P. Padhy
Prof. Premalata Jena</t>
  </si>
  <si>
    <t>https://swayam.gov.in/nd1_noc20_ee65/preview</t>
  </si>
  <si>
    <t>noc20-ee67</t>
  </si>
  <si>
    <t>Advances in UHV Transmission and Distribution</t>
  </si>
  <si>
    <t>Prof. Subbba Reddy B</t>
  </si>
  <si>
    <t>https://swayam.gov.in/nd1_noc20_ee67/preview</t>
  </si>
  <si>
    <t>noc20-ee68</t>
  </si>
  <si>
    <t>Fundamentals of Electrical Engineering</t>
  </si>
  <si>
    <t>Prof. Debapriya Das</t>
  </si>
  <si>
    <t>https://swayam.gov.in/nd1_noc20_ee68/preview</t>
  </si>
  <si>
    <t>noc20-ee69</t>
  </si>
  <si>
    <t>Analog communication</t>
  </si>
  <si>
    <t>Prof. Goutam Das</t>
  </si>
  <si>
    <t>https://swayam.gov.in/nd1_noc20_ee69/preview</t>
  </si>
  <si>
    <t>noc20-ee70</t>
  </si>
  <si>
    <t>Digital Circuits</t>
  </si>
  <si>
    <t>Prof. Santanu Chattopadhyay</t>
  </si>
  <si>
    <t>https://swayam.gov.in/nd1_noc20_ee70/preview</t>
  </si>
  <si>
    <t>noc20-ee71</t>
  </si>
  <si>
    <t>Millimeter Wave Technology</t>
  </si>
  <si>
    <t>Prof. Mrinal Kanti Mandal</t>
  </si>
  <si>
    <t>https://swayam.gov.in/nd1_noc20_ee71/preview</t>
  </si>
  <si>
    <t>noc20-ee72</t>
  </si>
  <si>
    <t>Power system analysis</t>
  </si>
  <si>
    <t>https://swayam.gov.in/nd1_noc20_ee72/preview</t>
  </si>
  <si>
    <t>noc20-ee73</t>
  </si>
  <si>
    <t>Power System Protection</t>
  </si>
  <si>
    <t>Prof. Ashok Kumar Pradhan</t>
  </si>
  <si>
    <t>https://swayam.gov.in/nd1_noc20_ee73/preview</t>
  </si>
  <si>
    <t>noc20-ee74</t>
  </si>
  <si>
    <t>Deep Learning For Visual Computing</t>
  </si>
  <si>
    <t>Prof. Debdoot Sheet</t>
  </si>
  <si>
    <t>https://swayam.gov.in/nd1_noc20_ee74/preview</t>
  </si>
  <si>
    <t>noc20-ee75</t>
  </si>
  <si>
    <t>Digital Image Processing</t>
  </si>
  <si>
    <t>https://swayam.gov.in/nd1_noc20_ee75/preview</t>
  </si>
  <si>
    <t>noc20-ee76</t>
  </si>
  <si>
    <t>Digital VLSI Testing</t>
  </si>
  <si>
    <t>https://swayam.gov.in/nd1_noc20_ee76/preview</t>
  </si>
  <si>
    <t>noc20-ee77</t>
  </si>
  <si>
    <t>Semiconductor Devices and Circuits</t>
  </si>
  <si>
    <t>Prof. Sanjiv Sambandan</t>
  </si>
  <si>
    <t>https://swayam.gov.in/nd1_noc20_ee77/preview</t>
  </si>
  <si>
    <t>noc20-ee78</t>
  </si>
  <si>
    <t>Peer To Peer Networks</t>
  </si>
  <si>
    <t>Prof. Y. N. Singh</t>
  </si>
  <si>
    <t>https://swayam.gov.in/nd1_noc20_ee78/preview</t>
  </si>
  <si>
    <t>noc20-ee79</t>
  </si>
  <si>
    <t>Fiber Optic Communication Technology</t>
  </si>
  <si>
    <t>Prof. Deepa Venkitesh</t>
  </si>
  <si>
    <t>https://swayam.gov.in/nd1_noc20_ee79/preview</t>
  </si>
  <si>
    <t>noc20-ee80</t>
  </si>
  <si>
    <t>Power System Protection and Switchgear</t>
  </si>
  <si>
    <t>Prof. Bhaveshkumar R. Bhalja</t>
  </si>
  <si>
    <t>https://swayam.gov.in/nd1_noc20_ee80/preview</t>
  </si>
  <si>
    <t>noc20-ee81</t>
  </si>
  <si>
    <t>Electrical Equipment and Machines: Finite Element Analysis</t>
  </si>
  <si>
    <t>Prof. Shrikrishna V. Kulkarni</t>
  </si>
  <si>
    <t>https://swayam.gov.in/nd1_noc20_ee81/preview</t>
  </si>
  <si>
    <t>noc20-ee82</t>
  </si>
  <si>
    <t>Probability Foundations for Electrical Engineers</t>
  </si>
  <si>
    <t>Prof. Krishna Jagannathan</t>
  </si>
  <si>
    <t>https://swayam.gov.in/nd1_noc20_ee82/preview</t>
  </si>
  <si>
    <t>https://nptel.ac.in/courses/108/106/108106083/</t>
  </si>
  <si>
    <t>noc20-ee83</t>
  </si>
  <si>
    <t>Image Signal Processing</t>
  </si>
  <si>
    <t>Prof. A. N. Rajagopalan</t>
  </si>
  <si>
    <t>https://swayam.gov.in/nd1_noc20_ee83/preview</t>
  </si>
  <si>
    <t>noc20-ee84</t>
  </si>
  <si>
    <t>DC Microgrid and Control System</t>
  </si>
  <si>
    <t>Prof. Avik Bhattacharya</t>
  </si>
  <si>
    <t>https://swayam.gov.in/nd1_noc20_ee84/preview</t>
  </si>
  <si>
    <t>noc20-ee85</t>
  </si>
  <si>
    <t>Microelectronics: Devices To Circuits</t>
  </si>
  <si>
    <t>Prof. Sudeb Dasgupta</t>
  </si>
  <si>
    <t>https://swayam.gov.in/nd1_noc20_ee85/preview</t>
  </si>
  <si>
    <t>noc20-ee86</t>
  </si>
  <si>
    <t>Electrical Distribution System Analysis</t>
  </si>
  <si>
    <t>Prof. G. B. Kumbhar</t>
  </si>
  <si>
    <t>https://swayam.gov.in/nd1_noc20_ee86/preview</t>
  </si>
  <si>
    <t>noc20-ee87</t>
  </si>
  <si>
    <t>Basics of software defined Radios and Practical Applications</t>
  </si>
  <si>
    <t>Prof. Meenakshi Rawat</t>
  </si>
  <si>
    <t>https://swayam.gov.in/nd1_noc20_ee87/preview</t>
  </si>
  <si>
    <t>noc20-ee88</t>
  </si>
  <si>
    <t>Computer Aided Power System Analysis</t>
  </si>
  <si>
    <t>Prof. Biswarup Das</t>
  </si>
  <si>
    <t>https://swayam.gov.in/nd1_noc20_ee88/preview</t>
  </si>
  <si>
    <t>noc20-ee89</t>
  </si>
  <si>
    <t>Analog Electronic Circuit</t>
  </si>
  <si>
    <t>Prof. Shouribrata chatterjee</t>
  </si>
  <si>
    <t>https://swayam.gov.in/nd1_noc20_ee89/preview</t>
  </si>
  <si>
    <t>noc20-ee90</t>
  </si>
  <si>
    <t>Control systems</t>
  </si>
  <si>
    <t>Prof. C. S. Shankar Ram</t>
  </si>
  <si>
    <t>https://swayam.gov.in/nd1_noc20_ee90/preview</t>
  </si>
  <si>
    <t>noc20-ee91</t>
  </si>
  <si>
    <t>Microwave Engineering</t>
  </si>
  <si>
    <t>Prof. Ratnajit Bhattacharjee</t>
  </si>
  <si>
    <t>https://swayam.gov.in/nd1_noc20_ee91/preview</t>
  </si>
  <si>
    <t>noc20-ee92</t>
  </si>
  <si>
    <t>Linear System Theory</t>
  </si>
  <si>
    <t>https://swayam.gov.in/nd1_noc20_ee92/preview</t>
  </si>
  <si>
    <t>https://nptel.ac.in/courses/108/106/108106150/</t>
  </si>
  <si>
    <t>noc20-ee93</t>
  </si>
  <si>
    <t>Applied Electromagnetics For Engineers</t>
  </si>
  <si>
    <t>Prof. Pradeep Kumar</t>
  </si>
  <si>
    <t>https://swayam.gov.in/nd1_noc20_ee93/preview</t>
  </si>
  <si>
    <t>https://nptel.ac.in/noc/courses/noc17/SEM2/noc17-ee18</t>
  </si>
  <si>
    <t>https://nptel.ac.in/courses/108/104/108104099/</t>
  </si>
  <si>
    <t>noc20-ee94</t>
  </si>
  <si>
    <t>An Introduction to Coding Theory</t>
  </si>
  <si>
    <t>Prof. Adrish Banerjee</t>
  </si>
  <si>
    <t>https://swayam.gov.in/nd1_noc20_ee94/preview</t>
  </si>
  <si>
    <t>https://nptel.ac.in/noc/courses/noc19/SEM1/noc19-ee26</t>
  </si>
  <si>
    <t>https://nptel.ac.in/courses/108/104/108104092/</t>
  </si>
  <si>
    <t>noc20-ee95</t>
  </si>
  <si>
    <t>Introductory Neuroscience &amp; Neuro-Instrumentation</t>
  </si>
  <si>
    <t>Prof. Mahesh Jayachandra</t>
  </si>
  <si>
    <t>https://swayam.gov.in/nd1_noc20_ee95/preview</t>
  </si>
  <si>
    <t>noc20-ee96</t>
  </si>
  <si>
    <t>Information Theory</t>
  </si>
  <si>
    <t>Prof. Himanshu Tyagi</t>
  </si>
  <si>
    <t>https://swayam.gov.in/nd1_noc20_ee96/preview</t>
  </si>
  <si>
    <t>noc20-ee97</t>
  </si>
  <si>
    <t>Power Electronics</t>
  </si>
  <si>
    <t>Prof. G.Bhuvaneshwari</t>
  </si>
  <si>
    <t>https://swayam.gov.in/nd1_noc20_ee97/preview</t>
  </si>
  <si>
    <t>https://nptel.ac.in/noc/courses/noc19/SEM2/noc19-ee37</t>
  </si>
  <si>
    <t>https://nptel.ac.in/courses/108/102/108102145/</t>
  </si>
  <si>
    <t>noc20-ee98</t>
  </si>
  <si>
    <t>Introduction to Embedded System Design</t>
  </si>
  <si>
    <t>Prof. Dhananjay V. Gadre
Prof. Badri N Subudhi</t>
  </si>
  <si>
    <t>Netaji Subhas University of Technology
and
IIT Jammu</t>
  </si>
  <si>
    <t>https://swayam.gov.in/nd1_noc20_ee98/preview</t>
  </si>
  <si>
    <t>noc20-ee99</t>
  </si>
  <si>
    <t>Fundamentals of Electric vehicles: Technology &amp; Economics</t>
  </si>
  <si>
    <t xml:space="preserve">Prof. Ashok Jhunjhunwala
Prof. Prabhjot Kaur 
Prof. Kaushal Kumar Jha
Prof. L Kannan
</t>
  </si>
  <si>
    <t>https://swayam.gov.in/nd1_noc20_ee99/preview</t>
  </si>
  <si>
    <t>noc20-hs43</t>
  </si>
  <si>
    <t>Humanities and Social Sciences</t>
  </si>
  <si>
    <t>Developing Soft Skills and Personality</t>
  </si>
  <si>
    <t>Prof. T. Ravichandran</t>
  </si>
  <si>
    <t>https://swayam.gov.in/nd1_noc20_hs43/preview</t>
  </si>
  <si>
    <t>noc20-hs44</t>
  </si>
  <si>
    <t>Intermediate Level of Spoken Sanskrit</t>
  </si>
  <si>
    <t>Prof. Anuradha Choudry</t>
  </si>
  <si>
    <t>https://swayam.gov.in/nd1_noc20_hs44/preview</t>
  </si>
  <si>
    <t>noc20-hs45</t>
  </si>
  <si>
    <t>Great Experiments in Psychology</t>
  </si>
  <si>
    <t>Prof. Rajlakshmi Guha</t>
  </si>
  <si>
    <t>https://swayam.gov.in/nd1_noc20_hs45/preview</t>
  </si>
  <si>
    <t>noc20-hs46</t>
  </si>
  <si>
    <t>Water, Society and Sustainability</t>
  </si>
  <si>
    <t>Prof. Jenia Mukherjee</t>
  </si>
  <si>
    <t>https://swayam.gov.in/nd1_noc20_hs46/preview</t>
  </si>
  <si>
    <t>noc20-hs47</t>
  </si>
  <si>
    <t>Educational leadership</t>
  </si>
  <si>
    <t>Prof. Atasi Mohanty</t>
  </si>
  <si>
    <t>https://swayam.gov.in/nd1_noc20_hs47/preview</t>
  </si>
  <si>
    <t>noc20-hs49</t>
  </si>
  <si>
    <t>Short Fiction in Indian Literature</t>
  </si>
  <si>
    <t>Prof. Divya A</t>
  </si>
  <si>
    <t>https://swayam.gov.in/nd1_noc20_hs49/preview</t>
  </si>
  <si>
    <t>noc20-hs50</t>
  </si>
  <si>
    <t>Health Research Fundamentals</t>
  </si>
  <si>
    <t>Prof. P. Manickam</t>
  </si>
  <si>
    <t>NIE</t>
  </si>
  <si>
    <t>https://swayam.gov.in/nd1_noc20_hs50/preview</t>
  </si>
  <si>
    <t>noc20-hs51</t>
  </si>
  <si>
    <t>Applied Linguistics</t>
  </si>
  <si>
    <t>Prof. Rajesh Kumar</t>
  </si>
  <si>
    <t>https://swayam.gov.in/nd1_noc20_hs51/preview</t>
  </si>
  <si>
    <t>noc20-hs52</t>
  </si>
  <si>
    <t>History of English Language and Literature</t>
  </si>
  <si>
    <t>Prof. Merin Simi Raj</t>
  </si>
  <si>
    <t>https://swayam.gov.in/nd1_noc20_hs52/preview</t>
  </si>
  <si>
    <t>noc20-hs53</t>
  </si>
  <si>
    <t>Managing Intellectual Property in Universities</t>
  </si>
  <si>
    <t>Prof. Feroz Ali</t>
  </si>
  <si>
    <t>https://swayam.gov.in/nd1_noc20_hs53/preview</t>
  </si>
  <si>
    <t>noc20-hs54</t>
  </si>
  <si>
    <t>Patent Drafting for Beginners</t>
  </si>
  <si>
    <t>https://swayam.gov.in/nd1_noc20_hs54/preview</t>
  </si>
  <si>
    <t>noc20-hs55</t>
  </si>
  <si>
    <t>Patent Law for Engineers and Scientists</t>
  </si>
  <si>
    <t>https://swayam.gov.in/nd1_noc20_hs55/preview</t>
  </si>
  <si>
    <t>noc20-hs56</t>
  </si>
  <si>
    <t>Technical English for Engineers</t>
  </si>
  <si>
    <t>Prof. Aysha Iqbal</t>
  </si>
  <si>
    <t>https://swayam.gov.in/nd1_noc20_hs56/preview</t>
  </si>
  <si>
    <t>noc20-hs57</t>
  </si>
  <si>
    <t>Consumer Psychology</t>
  </si>
  <si>
    <t>Prof. Naveen Kashyap</t>
  </si>
  <si>
    <t>https://swayam.gov.in/nd1_noc20_hs57/preview</t>
  </si>
  <si>
    <t>noc20-hs58</t>
  </si>
  <si>
    <t>Feminist Writings</t>
  </si>
  <si>
    <t>Prof. Avishek Parui</t>
  </si>
  <si>
    <t>https://swayam.gov.in/nd1_noc20_hs58/preview</t>
  </si>
  <si>
    <t>noc20-hs59</t>
  </si>
  <si>
    <t>Gender and literature</t>
  </si>
  <si>
    <t>https://swayam.gov.in/nd1_noc20_hs59/preview</t>
  </si>
  <si>
    <t>noc20-hs60</t>
  </si>
  <si>
    <t>Soft skills</t>
  </si>
  <si>
    <t>Prof. Binod Mishra</t>
  </si>
  <si>
    <t>https://swayam.gov.in/nd1_noc20_hs60/preview</t>
  </si>
  <si>
    <t>noc20-hs61</t>
  </si>
  <si>
    <t>Introduction to Western Political Thought</t>
  </si>
  <si>
    <t>Prof. Mithilesh Kumar Jha</t>
  </si>
  <si>
    <t>https://swayam.gov.in/nd1_noc20_hs61/preview</t>
  </si>
  <si>
    <t>noc20-hs62</t>
  </si>
  <si>
    <t>Postmodernism in Literature</t>
  </si>
  <si>
    <t>https://swayam.gov.in/nd1_noc20_hs62/preview</t>
  </si>
  <si>
    <t>noc20-hs63</t>
  </si>
  <si>
    <t>Film Appreciation</t>
  </si>
  <si>
    <t>https://swayam.gov.in/nd1_noc20_hs63/preview</t>
  </si>
  <si>
    <t>noc20-hs64</t>
  </si>
  <si>
    <t>Poetry</t>
  </si>
  <si>
    <t>Prof. S P Dhanavel</t>
  </si>
  <si>
    <t>https://swayam.gov.in/nd1_noc20_hs64/preview</t>
  </si>
  <si>
    <t>noc20-hs65</t>
  </si>
  <si>
    <t>The Popular Gothic Novel</t>
  </si>
  <si>
    <t>https://swayam.gov.in/nd1_noc20_hs65/preview</t>
  </si>
  <si>
    <t>noc20-hs66</t>
  </si>
  <si>
    <t>Entrepreneurship and IP strategy</t>
  </si>
  <si>
    <t>Prof. Gouri Gargate</t>
  </si>
  <si>
    <t>https://swayam.gov.in/nd1_noc20_hs66/preview</t>
  </si>
  <si>
    <t>noc20-hs68</t>
  </si>
  <si>
    <t>Energy Economics And Policy</t>
  </si>
  <si>
    <t>Prof. Shyamasree Dasgupta</t>
  </si>
  <si>
    <t>IIT Mandi</t>
  </si>
  <si>
    <t>https://swayam.gov.in/nd1_noc20_hs68/preview</t>
  </si>
  <si>
    <t>noc20-hs69</t>
  </si>
  <si>
    <t>Appreciating Linguistics: A typological approach</t>
  </si>
  <si>
    <t>Prof. Anindita</t>
  </si>
  <si>
    <t>https://swayam.gov.in/nd1_noc20_hs69/preview</t>
  </si>
  <si>
    <t>noc20-hs71</t>
  </si>
  <si>
    <t>Body language: Key to professional Success</t>
  </si>
  <si>
    <t>Prof. Rashmi Gaur</t>
  </si>
  <si>
    <t>https://swayam.gov.in/nd1_noc20_hs71/preview</t>
  </si>
  <si>
    <t>noc20-hs72</t>
  </si>
  <si>
    <t>Sociology of Science</t>
  </si>
  <si>
    <t>Prof. A. J. Mishra</t>
  </si>
  <si>
    <t>https://swayam.gov.in/nd1_noc20_hs72/preview</t>
  </si>
  <si>
    <t>noc20-hs74</t>
  </si>
  <si>
    <t>Text, Textuality and Digital Media</t>
  </si>
  <si>
    <t>Prof. Arjun Gosh</t>
  </si>
  <si>
    <t>https://swayam.gov.in/nd1_noc20_hs74/preview</t>
  </si>
  <si>
    <t>noc20-hs76</t>
  </si>
  <si>
    <t>Classical Sociological Theory</t>
  </si>
  <si>
    <t>Prof. R. Santhosh</t>
  </si>
  <si>
    <t>https://swayam.gov.in/nd1_noc20_hs76/preview</t>
  </si>
  <si>
    <t>noc20-hs77</t>
  </si>
  <si>
    <t>Ecology and Society</t>
  </si>
  <si>
    <t>Prof. Ngamjahao Kipgen</t>
  </si>
  <si>
    <t>https://swayam.gov.in/nd1_noc20_hs77/preview</t>
  </si>
  <si>
    <t>noc20-hs78</t>
  </si>
  <si>
    <t>Development Research Methods</t>
  </si>
  <si>
    <t>Prof. Rajshree Bedamatta</t>
  </si>
  <si>
    <t>https://swayam.gov.in/nd1_noc20_hs78/preview</t>
  </si>
  <si>
    <t>noc20-hs80</t>
  </si>
  <si>
    <t>Cognition, Transformation and Lives</t>
  </si>
  <si>
    <t>Prof. Alok Bajpai</t>
  </si>
  <si>
    <t>https://swayam.gov.in/nd1_noc20_hs80/preview</t>
  </si>
  <si>
    <t>https://nptel.ac.in/noc/courses/noc19/SEM2/noc19-hs55</t>
  </si>
  <si>
    <t>https://nptel.ac.in/courses/109/104/109104121/</t>
  </si>
  <si>
    <t>noc20-hs81</t>
  </si>
  <si>
    <t>Elements of Visual Representation</t>
  </si>
  <si>
    <t>Prof. Shatarupa Thakurta Roy</t>
  </si>
  <si>
    <t>https://swayam.gov.in/nd1_noc20_hs81/preview</t>
  </si>
  <si>
    <t>https://nptel.ac.in/noc/courses/noc19/SEM1/noc19-hs10</t>
  </si>
  <si>
    <t>https://nptel.ac.in/courses/109/104/109104088/</t>
  </si>
  <si>
    <t>noc20-hs82</t>
  </si>
  <si>
    <t>Introduction To Literary Theory</t>
  </si>
  <si>
    <t>Prof. Sayan Chattopadhyay</t>
  </si>
  <si>
    <t>https://swayam.gov.in/nd1_noc20_hs82/preview</t>
  </si>
  <si>
    <t>https://nptel.ac.in/noc/courses/noc18/SEM2/noc18-hs31</t>
  </si>
  <si>
    <t>https://nptel.ac.in/courses/109/104/109104135/</t>
  </si>
  <si>
    <t>noc20-hs83</t>
  </si>
  <si>
    <t>Introduction To Japanese Language And Culture</t>
  </si>
  <si>
    <t>Prof. Vatsala Misra</t>
  </si>
  <si>
    <t>https://swayam.gov.in/nd1_noc20_hs83/preview</t>
  </si>
  <si>
    <t>https://nptel.ac.in/noc/courses/noc19/SEM2/noc19-hs52</t>
  </si>
  <si>
    <t>https://nptel.ac.in/courses/121/104/121104005/</t>
  </si>
  <si>
    <t>noc20-hs84</t>
  </si>
  <si>
    <t>Modern Indian Art From the Colonial Period to the Present</t>
  </si>
  <si>
    <t>Prof. Soumik Nandy Majumdar</t>
  </si>
  <si>
    <t>Visva-Bharati University</t>
  </si>
  <si>
    <t>https://swayam.gov.in/nd1_noc20_hs84/preview</t>
  </si>
  <si>
    <t>noc20-hs85</t>
  </si>
  <si>
    <t>Science, Technology and Society</t>
  </si>
  <si>
    <t>Prof. Sambit Mallick</t>
  </si>
  <si>
    <t>https://swayam.gov.in/nd1_noc20_hs85/preview</t>
  </si>
  <si>
    <t>https://nptel.ac.in/noc/courses/noc17/SEM2/noc17-hs26</t>
  </si>
  <si>
    <t>https://nptel.ac.in/courses/109/103/109103121/</t>
  </si>
  <si>
    <t>noc20-hs86</t>
  </si>
  <si>
    <t>Sociological Perspectives on Modernity</t>
  </si>
  <si>
    <t>https://swayam.gov.in/nd1_noc20_hs86/preview</t>
  </si>
  <si>
    <t>https://nptel.ac.in/noc/courses/noc18/SEM1/noc18-hs15</t>
  </si>
  <si>
    <t>https://nptel.ac.in/courses/109/103/109103133/</t>
  </si>
  <si>
    <t>noc20-hs87</t>
  </si>
  <si>
    <t>German - I</t>
  </si>
  <si>
    <t>Prof. Milind Brahme</t>
  </si>
  <si>
    <t>https://swayam.gov.in/nd1_noc20_hs87/preview</t>
  </si>
  <si>
    <t>https://nptel.ac.in/noc/courses/noc20/SEM1/noc20-hs41</t>
  </si>
  <si>
    <t>https://nptel.ac.in/courses/109/106/109106166/</t>
  </si>
  <si>
    <t>noc20-hs88</t>
  </si>
  <si>
    <t>German - II</t>
  </si>
  <si>
    <t>https://swayam.gov.in/nd1_noc20_hs88/preview</t>
  </si>
  <si>
    <t>https://nptel.ac.in/noc/courses/noc20/SEM1/noc20-hs40</t>
  </si>
  <si>
    <t>https://nptel.ac.in/courses/109/106/109106165/</t>
  </si>
  <si>
    <t>noc20-hs89</t>
  </si>
  <si>
    <t>Patent Search for Engineers and Lawyers</t>
  </si>
  <si>
    <t>Prof. M. Padmavati
Prof. Shreya Matilal</t>
  </si>
  <si>
    <t>IITKGP</t>
  </si>
  <si>
    <t>https://swayam.gov.in/nd1_noc20_hs89/preview</t>
  </si>
  <si>
    <t>https://nptel.ac.in/noc/courses/noc19/SEM2/noc19-mg59</t>
  </si>
  <si>
    <t>https://nptel.ac.in/courses/110/105/110105140/</t>
  </si>
  <si>
    <t>noc20-hs90</t>
  </si>
  <si>
    <t>Appreciating Carnatic Music</t>
  </si>
  <si>
    <t>Prof. Lakshmi Sreeram</t>
  </si>
  <si>
    <t xml:space="preserve">8 weeks </t>
  </si>
  <si>
    <t>https://swayam.gov.in/nd1_noc20_hs90/preview</t>
  </si>
  <si>
    <t>https://nptel.ac.in/noc/courses/noc19/SEM1/noc19-hs27</t>
  </si>
  <si>
    <t>https://nptel.ac.in/courses/111105121/</t>
  </si>
  <si>
    <t>noc20-me86</t>
  </si>
  <si>
    <t>The Psychology Of Language</t>
  </si>
  <si>
    <t>https://swayam.gov.in/nd1_noc20_me86/preview</t>
  </si>
  <si>
    <t>noc20-lw01</t>
  </si>
  <si>
    <t>Law</t>
  </si>
  <si>
    <t>Right to Information and Good Governance</t>
  </si>
  <si>
    <t>Prof. Sairam Bhat</t>
  </si>
  <si>
    <t>National Law School of India University</t>
  </si>
  <si>
    <t>https://swayam.gov.in/nd1_noc20_lw01/preview</t>
  </si>
  <si>
    <t>noc20-lw02</t>
  </si>
  <si>
    <t>Constitution of India and Environmental Governance: Administrative and Adjudicatory Process</t>
  </si>
  <si>
    <t>Prof. Sairam Bhat
Prof. M. K. Ramesh</t>
  </si>
  <si>
    <t>https://swayam.gov.in/nd1_noc20_lw02/preview</t>
  </si>
  <si>
    <t>noc20-lw03</t>
  </si>
  <si>
    <t>Constitutional Studies</t>
  </si>
  <si>
    <t>Prof. Sudhir Krishnaswamy</t>
  </si>
  <si>
    <t>https://swayam.gov.in/nd1_noc20_lw03/preview</t>
  </si>
  <si>
    <t>noc20-hs48</t>
  </si>
  <si>
    <t>Management</t>
  </si>
  <si>
    <t>Human resource development</t>
  </si>
  <si>
    <t>Prof. KBL Srivastava</t>
  </si>
  <si>
    <t>https://swayam.gov.in/nd1_noc20_hs48/preview</t>
  </si>
  <si>
    <t>noc20-mg36</t>
  </si>
  <si>
    <t>Managing Services</t>
  </si>
  <si>
    <t>Prof. Jayanta Chatterjee</t>
  </si>
  <si>
    <t>https://swayam.gov.in/nd1_noc20_mg36/preview</t>
  </si>
  <si>
    <t>noc20-mg38</t>
  </si>
  <si>
    <t>Design Thinking - A Primer</t>
  </si>
  <si>
    <t>Prof. Ashwin Mahalingam
Prof. Bala Ramadurai</t>
  </si>
  <si>
    <t>https://swayam.gov.in/nd1_noc20_mg38/preview</t>
  </si>
  <si>
    <t>noc20-mg39</t>
  </si>
  <si>
    <t>Soft Skills For Business Negotiations And Marketing Strategies</t>
  </si>
  <si>
    <t>Prof. Uttam Kumar Banerjee</t>
  </si>
  <si>
    <t>https://swayam.gov.in/nd1_noc20_mg39/preview</t>
  </si>
  <si>
    <t>noc20-mg40</t>
  </si>
  <si>
    <t>Knowledge Management</t>
  </si>
  <si>
    <t>https://swayam.gov.in/nd1_noc20_mg40/preview</t>
  </si>
  <si>
    <t>noc20-mg41</t>
  </si>
  <si>
    <t>Leadership</t>
  </si>
  <si>
    <t>Prof. Kalyan Chakravarti
Prof. Tuheena Mukherjee</t>
  </si>
  <si>
    <t>https://swayam.gov.in/nd1_noc20_mg41/preview</t>
  </si>
  <si>
    <t>noc20-mg42</t>
  </si>
  <si>
    <t>Gender justice and workplace security</t>
  </si>
  <si>
    <t>Prof. Dipa Dube</t>
  </si>
  <si>
    <t>https://swayam.gov.in/nd1_noc20_mg42/preview</t>
  </si>
  <si>
    <t>noc20-mg43</t>
  </si>
  <si>
    <t>Industrial Safety Engineering</t>
  </si>
  <si>
    <t>Prof. Jhareswar Maiti</t>
  </si>
  <si>
    <t>https://swayam.gov.in/nd1_noc20_mg43/preview</t>
  </si>
  <si>
    <t>noc20-mg44</t>
  </si>
  <si>
    <t>Ethics in Engineering Practice</t>
  </si>
  <si>
    <t>Prof. Susmita Mukhopadhyay</t>
  </si>
  <si>
    <t>https://swayam.gov.in/nd1_noc20_mg44/preview</t>
  </si>
  <si>
    <t>noc20-mg45</t>
  </si>
  <si>
    <t>Working Capital Management</t>
  </si>
  <si>
    <t>Prof. Anil K. Sharma</t>
  </si>
  <si>
    <t>https://swayam.gov.in/nd1_noc20_mg45/preview</t>
  </si>
  <si>
    <t>noc20-mg46</t>
  </si>
  <si>
    <t>Innovation, Business Models and Entrepreneurship</t>
  </si>
  <si>
    <t>Prof. Rajat Agarwal
Prof. Vinay Sharma</t>
  </si>
  <si>
    <t>https://swayam.gov.in/nd1_noc20_mg46/preview</t>
  </si>
  <si>
    <t>noc20-mg47</t>
  </si>
  <si>
    <t>Business Analytics &amp; Data Mining Modeling Using R Part II</t>
  </si>
  <si>
    <t>Prof. Gaurav Dixit</t>
  </si>
  <si>
    <t>https://swayam.gov.in/nd1_noc20_mg47/preview</t>
  </si>
  <si>
    <t>noc20-mg48</t>
  </si>
  <si>
    <t>Project management for managers</t>
  </si>
  <si>
    <t>Prof. Mukesh Kumar Barua</t>
  </si>
  <si>
    <t>https://swayam.gov.in/nd1_noc20_mg48/preview</t>
  </si>
  <si>
    <t>noc20-mg49</t>
  </si>
  <si>
    <t>Marketing research and analysis</t>
  </si>
  <si>
    <t>Prof. J. K. Nayak</t>
  </si>
  <si>
    <t>https://swayam.gov.in/nd1_noc20_mg49/preview</t>
  </si>
  <si>
    <t>noc20-mg50</t>
  </si>
  <si>
    <t>Manufacturing Strategy</t>
  </si>
  <si>
    <t>Prof. Rajat Agarwal</t>
  </si>
  <si>
    <t>https://swayam.gov.in/nd1_noc20_mg50/preview</t>
  </si>
  <si>
    <t>noc20-mg51</t>
  </si>
  <si>
    <t>Organizational Behaviour</t>
  </si>
  <si>
    <t>Prof. M. P. Ganesh</t>
  </si>
  <si>
    <t>https://swayam.gov.in/nd1_noc20_mg51/preview</t>
  </si>
  <si>
    <t>noc20-mg52</t>
  </si>
  <si>
    <t>Financial Accounting - IITB</t>
  </si>
  <si>
    <t>Prof. Varadraj Bapat</t>
  </si>
  <si>
    <t>https://swayam.gov.in/nd1_noc20_mg52/preview</t>
  </si>
  <si>
    <t>noc20-mg53</t>
  </si>
  <si>
    <t>Cost Accounting</t>
  </si>
  <si>
    <t>https://swayam.gov.in/nd1_noc20_mg53/preview</t>
  </si>
  <si>
    <t>noc20-mg54</t>
  </si>
  <si>
    <t>International Business</t>
  </si>
  <si>
    <t>https://swayam.gov.in/nd1_noc20_mg54/preview</t>
  </si>
  <si>
    <t>noc20-mg55</t>
  </si>
  <si>
    <t>Path Integral Methods in Physics &amp; Finance</t>
  </si>
  <si>
    <t>Prof. J. P. Singh</t>
  </si>
  <si>
    <t>https://swayam.gov.in/nd1_noc20_mg55/preview</t>
  </si>
  <si>
    <t>noc20-mg56</t>
  </si>
  <si>
    <t>Organization Development and Change in 21st Century</t>
  </si>
  <si>
    <t>Prof. Ashish Pandey</t>
  </si>
  <si>
    <t>https://swayam.gov.in/nd1_noc20_mg56/preview</t>
  </si>
  <si>
    <t>noc20-mg57</t>
  </si>
  <si>
    <t>Customer Relationship Management</t>
  </si>
  <si>
    <t>Prof. Swagato Chatterjee</t>
  </si>
  <si>
    <t>https://swayam.gov.in/nd1_noc20_mg57/preview</t>
  </si>
  <si>
    <t>noc20-mg58</t>
  </si>
  <si>
    <t>Principles of Management</t>
  </si>
  <si>
    <t>Prof. Susmita Muhopadhyay
Prof. S. Srinivasan</t>
  </si>
  <si>
    <t>https://swayam.gov.in/nd1_noc20_mg58/preview</t>
  </si>
  <si>
    <t>noc20-mg59</t>
  </si>
  <si>
    <t>Decision Support System for Managers</t>
  </si>
  <si>
    <t>Prof. Kunal Kanti Ghosh 
Prof. Anupam Ghosh
Prof Sujoy Bhattacharya</t>
  </si>
  <si>
    <t>https://swayam.gov.in/nd1_noc20_mg59/preview</t>
  </si>
  <si>
    <t>noc20-mg60</t>
  </si>
  <si>
    <t>Management Information System</t>
  </si>
  <si>
    <t>Prof. Kunal Kanti Ghosh
Prof. Saini Das
Prof. Surojit Mukherjee</t>
  </si>
  <si>
    <t>https://swayam.gov.in/nd1_noc20_mg60/preview</t>
  </si>
  <si>
    <t>noc20-mg61</t>
  </si>
  <si>
    <t>Introduction to Marketing Essentials</t>
  </si>
  <si>
    <t>Prof. Zillur Rahman</t>
  </si>
  <si>
    <t>https://swayam.gov.in/nd1_noc20_mg61/preview</t>
  </si>
  <si>
    <t>noc20-mg63</t>
  </si>
  <si>
    <t>Decision-Making Under Uncertainty</t>
  </si>
  <si>
    <t>Prof. N. Gautam</t>
  </si>
  <si>
    <t>Texas A&amp;M
Univ.</t>
  </si>
  <si>
    <t>https://swayam.gov.in/nd1_noc20_mg63/preview</t>
  </si>
  <si>
    <t>noc20-mg64</t>
  </si>
  <si>
    <t>Training of Trainers</t>
  </si>
  <si>
    <t>Prof. Santosh Rangnekar</t>
  </si>
  <si>
    <t>https://swayam.gov.in/nd1_noc20_mg64/preview</t>
  </si>
  <si>
    <t>noc20-mg65</t>
  </si>
  <si>
    <t>Management Accounting</t>
  </si>
  <si>
    <t>https://swayam.gov.in/nd1_noc20_mg65/preview</t>
  </si>
  <si>
    <t>noc20-mg66</t>
  </si>
  <si>
    <t>Business Analytics &amp; Text Mining Modeling Using Python</t>
  </si>
  <si>
    <t>https://swayam.gov.in/nd1_noc20_mg66/preview</t>
  </si>
  <si>
    <t>https://nptel.ac.in/noc/courses/noc19/SEM2/noc19-mg47</t>
  </si>
  <si>
    <t>https://nptel.ac.in/courses/110/107/110107129/</t>
  </si>
  <si>
    <t>noc20-mg67</t>
  </si>
  <si>
    <t>Managerial Economics</t>
  </si>
  <si>
    <t>Prof. Trupti Mishra</t>
  </si>
  <si>
    <t>Repurposed</t>
  </si>
  <si>
    <t>https://swayam.gov.in/nd1_noc20_mg67/preview</t>
  </si>
  <si>
    <t>noc20-mg68</t>
  </si>
  <si>
    <t>Marketing Management-I</t>
  </si>
  <si>
    <t>Prof. Jayanta Chatterjee
Prof. Shashi Shekhar Mishra</t>
  </si>
  <si>
    <t>https://swayam.gov.in/nd1_noc20_mg68/preview</t>
  </si>
  <si>
    <t>https://nptel.ac.in/noc/courses/noc19/SEM2/noc19-mg48</t>
  </si>
  <si>
    <t>https://nptel.ac.in/courses/110/104/110104068/</t>
  </si>
  <si>
    <t>noc20-mg69</t>
  </si>
  <si>
    <t>Economics of Health and Health Care</t>
  </si>
  <si>
    <t>Prof. Angan Sengupta</t>
  </si>
  <si>
    <t>https://swayam.gov.in/nd1_noc20_mg69/preview</t>
  </si>
  <si>
    <t>https://nptel.ac.in/noc/courses/noc19/SEM2/noc19-mg50</t>
  </si>
  <si>
    <t>https://nptel.ac.in/courses/110/104/110104095/</t>
  </si>
  <si>
    <t>noc20-mg70</t>
  </si>
  <si>
    <t>The Future of Manufacturing Business: Role of Additive Manufacturing</t>
  </si>
  <si>
    <t>Prof. R. K. Amit
Prof. U. Chandrasekhar</t>
  </si>
  <si>
    <t>IITM &amp; Wipro 3D</t>
  </si>
  <si>
    <t>https://swayam.gov.in/nd1_noc20_mg70/preview</t>
  </si>
  <si>
    <t>noc20-mg71</t>
  </si>
  <si>
    <t>Financial accounting - IITMandi</t>
  </si>
  <si>
    <t>Prof. Puran Singh</t>
  </si>
  <si>
    <t>https://swayam.gov.in/nd1_noc20_mg71/preview</t>
  </si>
  <si>
    <t>noc20-ma26</t>
  </si>
  <si>
    <t>Mathematics</t>
  </si>
  <si>
    <t>Calculus Of One Real Variable</t>
  </si>
  <si>
    <t>Prof. Joydeep Dutta</t>
  </si>
  <si>
    <t>https://swayam.gov.in/nd1_noc20_ma26/preview</t>
  </si>
  <si>
    <t>noc20-ma27</t>
  </si>
  <si>
    <t>Calculus Of Several Real Variables</t>
  </si>
  <si>
    <t>https://swayam.gov.in/nd1_noc20_ma27/preview</t>
  </si>
  <si>
    <t>noc20-ma28</t>
  </si>
  <si>
    <t>Groups: Motion, symmetry and puzzles</t>
  </si>
  <si>
    <t>Prof. Amit Kulshrestha</t>
  </si>
  <si>
    <t>https://swayam.gov.in/nd1_noc20_ma28/preview</t>
  </si>
  <si>
    <t>noc20-ma29</t>
  </si>
  <si>
    <t>Introduction to Abstract Group Theory</t>
  </si>
  <si>
    <t>Prof. Krishna Hanumanthu</t>
  </si>
  <si>
    <t>https://swayam.gov.in/nd1_noc20_ma29/preview</t>
  </si>
  <si>
    <t>noc20-ma30</t>
  </si>
  <si>
    <t>Regression Analysis</t>
  </si>
  <si>
    <t>Prof. Soumen Maity</t>
  </si>
  <si>
    <t>https://swayam.gov.in/nd1_noc20_ma30/preview</t>
  </si>
  <si>
    <t>noc20-ma31</t>
  </si>
  <si>
    <t>Introduction to Abstract and Linear Algebra</t>
  </si>
  <si>
    <t>https://swayam.gov.in/nd1_noc20_ma31/preview</t>
  </si>
  <si>
    <t>noc20-ma25</t>
  </si>
  <si>
    <t>Algebra - I</t>
  </si>
  <si>
    <t>Prof. S. Viswanath
Prof. Amritanshu Prasad</t>
  </si>
  <si>
    <t>IMSc</t>
  </si>
  <si>
    <t>https://swayam.gov.in/nd1_noc20_ma25/preview</t>
  </si>
  <si>
    <t>noc20-ma32</t>
  </si>
  <si>
    <t>Constrained and unconstrained optimization</t>
  </si>
  <si>
    <t>Prof. A. Goswami
Prof. Debjani Chakraborty</t>
  </si>
  <si>
    <t>https://swayam.gov.in/nd1_noc20_ma32/preview</t>
  </si>
  <si>
    <t>noc20-ma33</t>
  </si>
  <si>
    <t>Numerical methods</t>
  </si>
  <si>
    <t>Prof. Ameeya Kumar Nayak
Prof. Sanjeev Kumar</t>
  </si>
  <si>
    <t>https://swayam.gov.in/nd1_noc20_ma33/preview</t>
  </si>
  <si>
    <t>noc20-ma34</t>
  </si>
  <si>
    <t>Matrix Analysis with Applications</t>
  </si>
  <si>
    <t>Prof. S. K. Gupta
Prof. Sanjeev Kumar</t>
  </si>
  <si>
    <t>https://swayam.gov.in/nd1_noc20_ma34/preview</t>
  </si>
  <si>
    <t>noc20-ma35</t>
  </si>
  <si>
    <t>Essential Mathematics for Machine Learning</t>
  </si>
  <si>
    <t>Prof. Sanjeev Kumar
Prof. S.K. Gupta</t>
  </si>
  <si>
    <t>https://swayam.gov.in/nd1_noc20_ma35/preview</t>
  </si>
  <si>
    <t>noc20-ma36</t>
  </si>
  <si>
    <t>Mathematical Portfolio Theory</t>
  </si>
  <si>
    <t>Prof. Siddhartha Pratim Chakrabarty</t>
  </si>
  <si>
    <t>https://swayam.gov.in/nd1_noc20_ma36/preview</t>
  </si>
  <si>
    <t>noc20-ma37</t>
  </si>
  <si>
    <t>Engineering Mathematics - I</t>
  </si>
  <si>
    <t>Prof. Jitendra Kumar</t>
  </si>
  <si>
    <t>https://swayam.gov.in/nd1_noc20_ma37/preview</t>
  </si>
  <si>
    <t>noc20-ma38</t>
  </si>
  <si>
    <t>Computational Commutative Algebra</t>
  </si>
  <si>
    <t>Prof. Manoj Kummini</t>
  </si>
  <si>
    <t>https://swayam.gov.in/nd1_noc20_ma38/preview</t>
  </si>
  <si>
    <t>noc20-ma39</t>
  </si>
  <si>
    <t>A basic course in number theory</t>
  </si>
  <si>
    <t>Prof. Shripad Garge</t>
  </si>
  <si>
    <t>https://swayam.gov.in/nd1_noc20_ma39/preview</t>
  </si>
  <si>
    <t>noc20-ma40</t>
  </si>
  <si>
    <t>Scientific Computing using Matlab</t>
  </si>
  <si>
    <t>Prof. Mani Mehra
Prof. Vivek K. Aggarwal</t>
  </si>
  <si>
    <t>https://swayam.gov.in/nd1_noc20_ma40/preview</t>
  </si>
  <si>
    <t>noc20-ma41</t>
  </si>
  <si>
    <t>Integral Transforms and their Applications</t>
  </si>
  <si>
    <t>Prof. Sarthok Sircar</t>
  </si>
  <si>
    <t>IIITD</t>
  </si>
  <si>
    <t>https://swayam.gov.in/nd1_noc20_ma41/preview</t>
  </si>
  <si>
    <t>noc20-ma42</t>
  </si>
  <si>
    <t>Computational Number Theory and Algebra</t>
  </si>
  <si>
    <t>Prof. Nitin Saxena</t>
  </si>
  <si>
    <t>https://swayam.gov.in/nd1_noc20_ma42/preview</t>
  </si>
  <si>
    <t>noc20-ma43</t>
  </si>
  <si>
    <t>Laplace Transform</t>
  </si>
  <si>
    <t>Prof. Indrava Roy</t>
  </si>
  <si>
    <t>IMSC</t>
  </si>
  <si>
    <t>https://swayam.gov.in/nd1_noc20_ma43/preview</t>
  </si>
  <si>
    <t>noc20-ma44</t>
  </si>
  <si>
    <t>Measure Theory</t>
  </si>
  <si>
    <t>https://swayam.gov.in/nd1_noc20_ma44/preview</t>
  </si>
  <si>
    <t>noc20-ma45</t>
  </si>
  <si>
    <t>Operations Research</t>
  </si>
  <si>
    <t>Prof. Kusumdeep</t>
  </si>
  <si>
    <t>https://swayam.gov.in/nd1_noc20_ma45/preview</t>
  </si>
  <si>
    <t>noc20-ma46</t>
  </si>
  <si>
    <t>Dynamical System and Control</t>
  </si>
  <si>
    <t>Prof. N. Sukavanam
Prof. D. N. Pandey</t>
  </si>
  <si>
    <t>https://swayam.gov.in/nd1_noc20_ma46/preview</t>
  </si>
  <si>
    <t>noc20-ma47</t>
  </si>
  <si>
    <t>Mathematical Modelling: Analysis and Applications</t>
  </si>
  <si>
    <t xml:space="preserve">Prof. Ameeya Kumar Nayak
</t>
  </si>
  <si>
    <t>https://swayam.gov.in/nd1_noc20_ma47/preview</t>
  </si>
  <si>
    <t>noc20-ma48</t>
  </si>
  <si>
    <t>Introduction to Fuzzy Set Theory, Arithmetic and Logic</t>
  </si>
  <si>
    <t>Prof. Niladri Chatterjee</t>
  </si>
  <si>
    <t>https://swayam.gov.in/nd1_noc20_ma48/preview</t>
  </si>
  <si>
    <t>noc20-ma49</t>
  </si>
  <si>
    <t>Introduction to Methods of Applied Mathematics</t>
  </si>
  <si>
    <t>Prof. Mani Mehra
Prof. Vivek aggarwal</t>
  </si>
  <si>
    <t>https://swayam.gov.in/nd1_noc20_ma49/preview</t>
  </si>
  <si>
    <t>noc20-ma50</t>
  </si>
  <si>
    <t>Complex Analysis</t>
  </si>
  <si>
    <t>Prof. Pranav Haridas</t>
  </si>
  <si>
    <t>Kerala School of Mathematics</t>
  </si>
  <si>
    <t>https://swayam.gov.in/nd1_noc20_ma50/preview</t>
  </si>
  <si>
    <t>noc20-ma51</t>
  </si>
  <si>
    <t>Real Analysis I</t>
  </si>
  <si>
    <t>Prof. Jaikrishnan J</t>
  </si>
  <si>
    <t>IIT Palakkad</t>
  </si>
  <si>
    <t>https://swayam.gov.in/nd1_noc20_ma51/preview</t>
  </si>
  <si>
    <t>noc20-ma52</t>
  </si>
  <si>
    <t>Mathematical Finance</t>
  </si>
  <si>
    <t>Prof. N. Selvaraju
Prof. Siddhartha Pratim Chakrabarty</t>
  </si>
  <si>
    <t>https://swayam.gov.in/nd1_noc20_ma52/preview</t>
  </si>
  <si>
    <t>noc20-ma53</t>
  </si>
  <si>
    <t>Introduction to R Software</t>
  </si>
  <si>
    <t>Prof. Shalabh</t>
  </si>
  <si>
    <t>https://swayam.gov.in/nd1_noc20_ma53/preview</t>
  </si>
  <si>
    <t>https://nptel.ac.in/courses/111/104/111104100/</t>
  </si>
  <si>
    <t>noc20-ma54</t>
  </si>
  <si>
    <t>Linear Algebra</t>
  </si>
  <si>
    <t>Prof. Arbind Kumar Lal</t>
  </si>
  <si>
    <t>https://swayam.gov.in/nd1_noc20_ma54/preview</t>
  </si>
  <si>
    <t>noc20-ma55</t>
  </si>
  <si>
    <t>Non-parametric Statistical Inference</t>
  </si>
  <si>
    <t>https://swayam.gov.in/nd1_noc20_ma55/preview</t>
  </si>
  <si>
    <t>noc20-hs79</t>
  </si>
  <si>
    <t>Mechanical Engineering</t>
  </si>
  <si>
    <t>Mathematical Modeling Of Manufacturing Processes</t>
  </si>
  <si>
    <t>Prof. Swarup Bag</t>
  </si>
  <si>
    <t>https://swayam.gov.in/nd1_noc20_hs79/preview</t>
  </si>
  <si>
    <t>noc20-me48</t>
  </si>
  <si>
    <t>Principles of Vibration Control</t>
  </si>
  <si>
    <t>Prof. Bishakh Bhattacharya</t>
  </si>
  <si>
    <t>https://swayam.gov.in/nd1_noc20_me48/preview</t>
  </si>
  <si>
    <t>noc20-me49</t>
  </si>
  <si>
    <t>Manufacturing Systems Technology I &amp; II</t>
  </si>
  <si>
    <t>Prof. Shantanu Bhattacharya</t>
  </si>
  <si>
    <t>https://swayam.gov.in/nd1_noc20_me49/preview</t>
  </si>
  <si>
    <t>https://nptel.ac.in/courses/112/104/112104188/
https://nptel.ac.in/courses/112/104/112104189/</t>
  </si>
  <si>
    <t>noc20-me50</t>
  </si>
  <si>
    <t>Rapid Manufacturing</t>
  </si>
  <si>
    <t>Prof. J. Ramkumar
Prof. Amandeep Singh</t>
  </si>
  <si>
    <t>https://swayam.gov.in/nd1_noc20_me50/preview</t>
  </si>
  <si>
    <t>noc20-me51</t>
  </si>
  <si>
    <t>Concepts of Thermodynamics</t>
  </si>
  <si>
    <t>Prof. Suman Chakraborty
Prof. Aditya Bandopadhyay</t>
  </si>
  <si>
    <t>https://swayam.gov.in/nd1_noc20_me51/preview</t>
  </si>
  <si>
    <t>noc20-me52</t>
  </si>
  <si>
    <t>Heat Exchangers: Fundamentals and Design Analysis</t>
  </si>
  <si>
    <t>Prof. Prasanta Kumar Das
Prof. Indranil Ghosh</t>
  </si>
  <si>
    <t>https://swayam.gov.in/nd1_noc20_me52/preview</t>
  </si>
  <si>
    <t>noc20-me53</t>
  </si>
  <si>
    <t>Mechanism And Robot Kinematics</t>
  </si>
  <si>
    <t>Prof. Anirvan Dasgupta</t>
  </si>
  <si>
    <t>https://swayam.gov.in/nd1_noc20_me53/preview</t>
  </si>
  <si>
    <t>noc20-me54</t>
  </si>
  <si>
    <t>Advanced Fluid Mechanics</t>
  </si>
  <si>
    <t>Prof. Suman Chakraborty</t>
  </si>
  <si>
    <t>https://swayam.gov.in/nd1_noc20_me54/preview</t>
  </si>
  <si>
    <t>noc20-me55</t>
  </si>
  <si>
    <t>Fluid Machines</t>
  </si>
  <si>
    <t>https://swayam.gov.in/nd1_noc20_me55/preview</t>
  </si>
  <si>
    <t>noc20-me56</t>
  </si>
  <si>
    <t>Robotics</t>
  </si>
  <si>
    <t>Prof. D. K. Pratihar</t>
  </si>
  <si>
    <t>https://swayam.gov.in/nd1_noc20_me56/preview</t>
  </si>
  <si>
    <t>noc20-me57</t>
  </si>
  <si>
    <t>Mechanical Measurement Systems</t>
  </si>
  <si>
    <t>Prof. Ravi Kumar</t>
  </si>
  <si>
    <t>https://swayam.gov.in/nd1_noc20_me57/preview</t>
  </si>
  <si>
    <t>noc20-me58</t>
  </si>
  <si>
    <t>Automation in Manufacturing</t>
  </si>
  <si>
    <t>Prof. Shrikrishna N. Joshi</t>
  </si>
  <si>
    <t>https://swayam.gov.in/nd1_noc20_me58/preview</t>
  </si>
  <si>
    <t>noc20-me59</t>
  </si>
  <si>
    <t>Fundamentals of Compressible Flow</t>
  </si>
  <si>
    <t>Prof. Niranjan Sahoo</t>
  </si>
  <si>
    <t>https://swayam.gov.in/nd1_noc20_me59/preview</t>
  </si>
  <si>
    <t>noc20-me60</t>
  </si>
  <si>
    <t>Finite Element Method: Variational Methods to Computer Programming</t>
  </si>
  <si>
    <t>Prof. Atanu Banerjee 
Prof. Arup Nandy</t>
  </si>
  <si>
    <t>https://swayam.gov.in/nd1_noc20_me60/preview</t>
  </si>
  <si>
    <t>noc20-me61</t>
  </si>
  <si>
    <t>High Performance Computing for Scientists and Engineers</t>
  </si>
  <si>
    <t>Prof. Somnath Roy</t>
  </si>
  <si>
    <t>https://swayam.gov.in/nd1_noc20_me61/preview</t>
  </si>
  <si>
    <t>noc20-me64</t>
  </si>
  <si>
    <t>Foundation of Computational Fluid Dynamics</t>
  </si>
  <si>
    <t>Prof. Vengadesan</t>
  </si>
  <si>
    <t>https://swayam.gov.in/nd1_noc20_me64/preview</t>
  </si>
  <si>
    <t>noc20-me65</t>
  </si>
  <si>
    <t>Advances in welding and joining technologies</t>
  </si>
  <si>
    <t>https://swayam.gov.in/nd1_noc20_me65/preview</t>
  </si>
  <si>
    <t>noc20-me66</t>
  </si>
  <si>
    <t>Introduction to Mechanical Vibration</t>
  </si>
  <si>
    <t>Prof. Anil Kumar</t>
  </si>
  <si>
    <t>https://swayam.gov.in/nd1_noc20_me66/preview</t>
  </si>
  <si>
    <t>noc20-me67</t>
  </si>
  <si>
    <t>Fundamentals of manufacturing processes</t>
  </si>
  <si>
    <t>Prof. D. K. Dwivedi</t>
  </si>
  <si>
    <t>https://swayam.gov.in/nd1_noc20_me67/preview</t>
  </si>
  <si>
    <t>noc20-me68</t>
  </si>
  <si>
    <t>Fundamentals of Surface Engineering: Mechanisms,Processes and Characterizations</t>
  </si>
  <si>
    <t>https://swayam.gov.in/nd1_noc20_me68/preview</t>
  </si>
  <si>
    <t>noc20-me69</t>
  </si>
  <si>
    <t>Product Design and Development</t>
  </si>
  <si>
    <t>Prof. Inderdeep Singh</t>
  </si>
  <si>
    <t>https://swayam.gov.in/nd1_noc20_me69/preview</t>
  </si>
  <si>
    <t>noc20-me70</t>
  </si>
  <si>
    <t>Work System Design</t>
  </si>
  <si>
    <t>https://swayam.gov.in/nd1_noc20_me70/preview</t>
  </si>
  <si>
    <t>noc20-me71</t>
  </si>
  <si>
    <t>Refrigeration and air-conditioning</t>
  </si>
  <si>
    <t>https://swayam.gov.in/nd1_noc20_me71/preview</t>
  </si>
  <si>
    <t>noc20-me72</t>
  </si>
  <si>
    <t>Principles of Metal Forming Technology</t>
  </si>
  <si>
    <t>Prof. Pradeep Kumar Jha</t>
  </si>
  <si>
    <t>https://swayam.gov.in/nd1_noc20_me72/preview</t>
  </si>
  <si>
    <t>noc20-me73</t>
  </si>
  <si>
    <t>Theory of Production Processes</t>
  </si>
  <si>
    <t>https://swayam.gov.in/nd1_noc20_me73/preview</t>
  </si>
  <si>
    <t>noc20-me74</t>
  </si>
  <si>
    <t>Computational Continuum Mechanics</t>
  </si>
  <si>
    <t>Prof. Sachin Singh Gautam</t>
  </si>
  <si>
    <t>https://swayam.gov.in/nd1_noc20_me74/preview</t>
  </si>
  <si>
    <t>noc20-me75</t>
  </si>
  <si>
    <t>Fluid dynamics and turbomachines</t>
  </si>
  <si>
    <t>Prof. Dhiman Chatterjee
Prof. Shamit Bakshi</t>
  </si>
  <si>
    <t>https://swayam.gov.in/nd1_noc20_me75/preview</t>
  </si>
  <si>
    <t>noc20-me76</t>
  </si>
  <si>
    <t>Advanced Machining Processes</t>
  </si>
  <si>
    <t>Prof. Manas Das</t>
  </si>
  <si>
    <t>https://swayam.gov.in/nd1_noc20_me76/preview</t>
  </si>
  <si>
    <t>noc20-me77</t>
  </si>
  <si>
    <t>Principle of Hydraulic Machines and System Design</t>
  </si>
  <si>
    <t>Prof. Pranab K. Mondal</t>
  </si>
  <si>
    <t>https://swayam.gov.in/nd1_noc20_me77/preview</t>
  </si>
  <si>
    <t>noc20-me78</t>
  </si>
  <si>
    <t>Basics of Materials Engineering</t>
  </si>
  <si>
    <t>Prof. Ratna Kumar Annabattula</t>
  </si>
  <si>
    <t>https://swayam.gov.in/nd1_noc20_me78/preview</t>
  </si>
  <si>
    <t>noc20-me79</t>
  </si>
  <si>
    <t>Engineering drawing and computer graphics</t>
  </si>
  <si>
    <t>Prof. Rajaram Lakkaraju</t>
  </si>
  <si>
    <t>https://swayam.gov.in/nd1_noc20_me79/preview</t>
  </si>
  <si>
    <t>noc20-me81</t>
  </si>
  <si>
    <t>Fundamentals of Convective Heat Transfer</t>
  </si>
  <si>
    <t>Prof. Amaresh Dalal</t>
  </si>
  <si>
    <t>https://swayam.gov.in/nd1_noc20_me81/preview</t>
  </si>
  <si>
    <t>noc20-me82</t>
  </si>
  <si>
    <t>Computational Fluid Dynamics using Finite Volume Method</t>
  </si>
  <si>
    <t>Prof. Kameswararao Anupindi</t>
  </si>
  <si>
    <t>https://swayam.gov.in/nd1_noc20_me82/preview</t>
  </si>
  <si>
    <t>noc20-me83</t>
  </si>
  <si>
    <t>Selection Of Nanomaterials For Energy Harvesting And Storage Application</t>
  </si>
  <si>
    <t>Prof. Kaushik Pal</t>
  </si>
  <si>
    <t>https://swayam.gov.in/nd1_noc20_me83/preview</t>
  </si>
  <si>
    <t>noc20-me84</t>
  </si>
  <si>
    <t>Solid Mechanics</t>
  </si>
  <si>
    <t>Prof. Ajeet Kumar</t>
  </si>
  <si>
    <t>https://swayam.gov.in/nd1_noc20_me84/preview</t>
  </si>
  <si>
    <t>noc20-me85</t>
  </si>
  <si>
    <t>Fundamentals of Conduction and Radiation</t>
  </si>
  <si>
    <t>Prof. Amaresh Dalal
Prof. Dipankar N. Basu</t>
  </si>
  <si>
    <t>https://swayam.gov.in/nd1_noc20_me85/preview</t>
  </si>
  <si>
    <t>noc20-me87</t>
  </si>
  <si>
    <t>Steam Power Engineering</t>
  </si>
  <si>
    <t>Prof. Vinayak N. Kulkarni</t>
  </si>
  <si>
    <t>https://swayam.gov.in/nd1_noc20_me87/preview</t>
  </si>
  <si>
    <t>noc20-me89</t>
  </si>
  <si>
    <t>Dynamic Behaviour Of Materials</t>
  </si>
  <si>
    <t>Prof. Prasenjit Khanikar</t>
  </si>
  <si>
    <t>https://swayam.gov.in/nd1_noc20_me89/preview</t>
  </si>
  <si>
    <t>noc20-me90</t>
  </si>
  <si>
    <t>Aircraft Propulsion</t>
  </si>
  <si>
    <t>https://swayam.gov.in/nd1_noc20_me90/preview</t>
  </si>
  <si>
    <t>noc20-me91</t>
  </si>
  <si>
    <t>Basics Of Finite Element Analysis-I</t>
  </si>
  <si>
    <t xml:space="preserve">Prof. Nachiketa Tiwari	</t>
  </si>
  <si>
    <t>https://swayam.gov.in/nd1_noc20_me91/preview</t>
  </si>
  <si>
    <t>https://nptel.ac.in/noc/courses/noc19/SEM1/noc19-me02</t>
  </si>
  <si>
    <t>https://nptel.ac.in/courses/112/104/112104193/</t>
  </si>
  <si>
    <t>noc20-me92</t>
  </si>
  <si>
    <t>Foundations of Cognitive Robotics</t>
  </si>
  <si>
    <t>https://swayam.gov.in/nd1_noc20_me92/preview</t>
  </si>
  <si>
    <t>noc20-me93</t>
  </si>
  <si>
    <t>BioMEMS And Microfluidics</t>
  </si>
  <si>
    <t>https://swayam.gov.in/nd1_noc20_me93/preview</t>
  </si>
  <si>
    <t>https://nptel.ac.in/noc/courses/noc19/SEM1/noc19-me38</t>
  </si>
  <si>
    <t>https://nptel.ac.in/courses/112/104/112104181/</t>
  </si>
  <si>
    <t>noc20-me94</t>
  </si>
  <si>
    <t>Engineering Metrology</t>
  </si>
  <si>
    <t>Prof. J. Ramkumar</t>
  </si>
  <si>
    <t>https://swayam.gov.in/nd1_noc20_me94/preview</t>
  </si>
  <si>
    <t>https://nptel.ac.in/noc/courses/noc19/SEM2/noc19-me70</t>
  </si>
  <si>
    <t>https://nptel.ac.in/courses/112/104/112104250/</t>
  </si>
  <si>
    <t>noc20-me95</t>
  </si>
  <si>
    <t>Introduction to Composites</t>
  </si>
  <si>
    <t xml:space="preserve">Prof. Nachiketa Tiwari        </t>
  </si>
  <si>
    <t>https://swayam.gov.in/nd1_noc20_me95/preview</t>
  </si>
  <si>
    <t>https://nptel.ac.in/noc/courses/noc19/SEM1/noc19-me35</t>
  </si>
  <si>
    <t>https://nptel.ac.in/courses/112/104/112104229/</t>
  </si>
  <si>
    <t>noc20-mm15</t>
  </si>
  <si>
    <t>Metallurgical and Materials Engineering</t>
  </si>
  <si>
    <t>Elementary Stereology for Quantitative Metallography</t>
  </si>
  <si>
    <t>Prof. Sandeep Sangal
Prof. Sankaran</t>
  </si>
  <si>
    <t>https://swayam.gov.in/nd1_noc20_mm15/preview</t>
  </si>
  <si>
    <t>noc20-mm16</t>
  </si>
  <si>
    <t>Welding of Advanced High Strength Steels for Automotive Applications</t>
  </si>
  <si>
    <t>Prof. Murugaiyan Amirthalingam</t>
  </si>
  <si>
    <t>https://swayam.gov.in/nd1_noc20_mm16/preview</t>
  </si>
  <si>
    <t>noc20-mm17</t>
  </si>
  <si>
    <t>Physics Of Materials</t>
  </si>
  <si>
    <t>Prof. Prathap Haridoss</t>
  </si>
  <si>
    <t>https://swayam.gov.in/nd1_noc20_mm17/preview</t>
  </si>
  <si>
    <t>noc20-mm18</t>
  </si>
  <si>
    <t>Structural Analysis of Nanomaterials</t>
  </si>
  <si>
    <t>https://swayam.gov.in/nd1_noc20_mm18/preview</t>
  </si>
  <si>
    <t>noc20-mm19</t>
  </si>
  <si>
    <t>Advanced Materials and Processes</t>
  </si>
  <si>
    <t>Prof. Jayanta Das</t>
  </si>
  <si>
    <t>https://swayam.gov.in/nd1_noc20_mm19/preview</t>
  </si>
  <si>
    <t>noc20-mm20</t>
  </si>
  <si>
    <t>Energy conservation and waste heat recovery</t>
  </si>
  <si>
    <t>Prof. P. K. Das
Prof. A Bhattacharya</t>
  </si>
  <si>
    <t>https://swayam.gov.in/nd1_noc20_mm20/preview</t>
  </si>
  <si>
    <t>noc20-mm21</t>
  </si>
  <si>
    <t>Powder Metallurgy</t>
  </si>
  <si>
    <t>Prof. Ranjit Bauri</t>
  </si>
  <si>
    <t>https://swayam.gov.in/nd1_noc20_mm21/preview</t>
  </si>
  <si>
    <t>noc20-mm22</t>
  </si>
  <si>
    <t>X-ray Crystallography &amp; Diffraction</t>
  </si>
  <si>
    <t>Prof. Ranjit Kumar Ray
Prof. S. Sankaran</t>
  </si>
  <si>
    <t>IIEST Shibpur</t>
  </si>
  <si>
    <t>https://swayam.gov.in/nd1_noc20_mm22/preview</t>
  </si>
  <si>
    <t>noc20-mm23</t>
  </si>
  <si>
    <t>Ironmaking and Steelmaking</t>
  </si>
  <si>
    <t>Prof. Gour Gopal Roy</t>
  </si>
  <si>
    <t>https://swayam.gov.in/nd1_noc20_mm23/preview</t>
  </si>
  <si>
    <t>noc20-mm24</t>
  </si>
  <si>
    <t>Aqueous Corrosion and Its Control</t>
  </si>
  <si>
    <t>Prof. V. S. Raja</t>
  </si>
  <si>
    <t>https://swayam.gov.in/nd1_noc20_mm24/preview</t>
  </si>
  <si>
    <t>noc20-mm25</t>
  </si>
  <si>
    <t>Fundamentals of electronic device fabrication</t>
  </si>
  <si>
    <t>Prof. Parasuraman Swaminathan</t>
  </si>
  <si>
    <t>https://swayam.gov.in/nd1_noc20_mm25/preview</t>
  </si>
  <si>
    <t>https://nptel.ac.in/courses/113/106/113106065/</t>
  </si>
  <si>
    <t>noc20-mm26</t>
  </si>
  <si>
    <t>Thermo-Mechanical And Thermo-Chemical Processes</t>
  </si>
  <si>
    <t>Prof. Vivek Pancholi
Prof. S. R. Meka</t>
  </si>
  <si>
    <t>https://swayam.gov.in/nd1_noc20_mm26/preview</t>
  </si>
  <si>
    <t>noc20-mm27</t>
  </si>
  <si>
    <t>Corrosion - Part II</t>
  </si>
  <si>
    <t>Prof. Kallol Mondal</t>
  </si>
  <si>
    <t>https://swayam.gov.in/nd1_noc20_mm27/preview</t>
  </si>
  <si>
    <t>https://nptel.ac.in/courses/113/104/113104089/</t>
  </si>
  <si>
    <t>noc20-mm28</t>
  </si>
  <si>
    <t>Defects in Crystalline Solids (Part-I)</t>
  </si>
  <si>
    <t>Prof. Shashank Shekhar</t>
  </si>
  <si>
    <t>https://swayam.gov.in/nd1_noc20_mm28/preview</t>
  </si>
  <si>
    <t>https://nptel.ac.in/noc/courses/noc18/SEM2/noc18-mm11</t>
  </si>
  <si>
    <t>https://nptel.ac.in/courses/113/104/113104081/</t>
  </si>
  <si>
    <t>noc20-mm29</t>
  </si>
  <si>
    <t>Fundamentals Of Material Processing - I</t>
  </si>
  <si>
    <t>https://swayam.gov.in/nd1_noc20_mm29/preview</t>
  </si>
  <si>
    <t>https://nptel.ac.in/courses/113/104/113104073/</t>
  </si>
  <si>
    <t>noc20-ge22</t>
  </si>
  <si>
    <t>Multidisciplinary</t>
  </si>
  <si>
    <t>Introduction to Research</t>
  </si>
  <si>
    <t>https://swayam.gov.in/nd1_noc20_ge22/preview</t>
  </si>
  <si>
    <t>noc20-ge16</t>
  </si>
  <si>
    <t>Ecology and Environment</t>
  </si>
  <si>
    <t>Prof. Abhijit Deshpande
Prof. R. Ravi Krishna</t>
  </si>
  <si>
    <t>https://swayam.gov.in/nd1_noc20_ge16/preview</t>
  </si>
  <si>
    <t>noc20-ge17</t>
  </si>
  <si>
    <t>Neuroscience of Human Movements</t>
  </si>
  <si>
    <t>Prof. Varadhan</t>
  </si>
  <si>
    <t>https://swayam.gov.in/nd1_noc20_ge17/preview</t>
  </si>
  <si>
    <t>noc20-ge18</t>
  </si>
  <si>
    <t>Stress Management</t>
  </si>
  <si>
    <t>https://swayam.gov.in/nd1_noc20_ge18/preview</t>
  </si>
  <si>
    <t>noc20-ge19</t>
  </si>
  <si>
    <t>Designing learner-centric e-learning in STEM disciplines</t>
  </si>
  <si>
    <t>Prof. Sahana Murthy</t>
  </si>
  <si>
    <t>https://swayam.gov.in/nd1_noc20_ge19/preview</t>
  </si>
  <si>
    <t>noc20-ge20</t>
  </si>
  <si>
    <t>Numerical Methods for Engineers</t>
  </si>
  <si>
    <t>Prof. Niket Kaisare</t>
  </si>
  <si>
    <t>https://swayam.gov.in/nd1_noc20_ge20/preview</t>
  </si>
  <si>
    <t>https://nptel.ac.in/noc/courses/noc19/SEM2/noc19-ge30</t>
  </si>
  <si>
    <t>https://nptel.ac.in/courses/127/106/127106019/</t>
  </si>
  <si>
    <t>noc20-ge21</t>
  </si>
  <si>
    <t>Teaching And Learning in General Programs: TALG</t>
  </si>
  <si>
    <t>Prof. N J Rao</t>
  </si>
  <si>
    <t>https://swayam.gov.in/nd1_noc20_ge21/preview</t>
  </si>
  <si>
    <t>https://nptel.ac.in/noc/courses/noc19/SEM2/noc19-ge16</t>
  </si>
  <si>
    <t>https://nptel.ac.in/courses/127/108/127108015/</t>
  </si>
  <si>
    <t>noc20-cs89</t>
  </si>
  <si>
    <t>Learning Analytics Tools</t>
  </si>
  <si>
    <t>Prof. Ramkumar Rajendran</t>
  </si>
  <si>
    <t>https://swayam.gov.in/nd1_noc20_cs89/preview</t>
  </si>
  <si>
    <t>noc20-me88</t>
  </si>
  <si>
    <t>Fundamentals Of Artificial Intelligence</t>
  </si>
  <si>
    <t>Prof. Shyamanta M. Hazarika</t>
  </si>
  <si>
    <t>https://swayam.gov.in/nd1_noc20_me88/preview</t>
  </si>
  <si>
    <t>noc20-ph14</t>
  </si>
  <si>
    <t>Physics</t>
  </si>
  <si>
    <t>Solar Energy Engineering and Technology</t>
  </si>
  <si>
    <t>Prof. Pankaj Kalita</t>
  </si>
  <si>
    <t>https://swayam.gov.in/nd1_noc20_ph14/preview</t>
  </si>
  <si>
    <t>noc20-ph15</t>
  </si>
  <si>
    <t>Solid State Physics</t>
  </si>
  <si>
    <t>Prof. Amal Kumar Das</t>
  </si>
  <si>
    <t>https://swayam.gov.in/nd1_noc20_ph15/preview</t>
  </si>
  <si>
    <t>noc20-ph16</t>
  </si>
  <si>
    <t>Experimental Physics I</t>
  </si>
  <si>
    <t>https://swayam.gov.in/nd1_noc20_ph16/preview</t>
  </si>
  <si>
    <t>noc20-ph17</t>
  </si>
  <si>
    <t>Introduction to Classical Mechanics</t>
  </si>
  <si>
    <t>Prof. Anurag Tripathi</t>
  </si>
  <si>
    <t>https://swayam.gov.in/nd1_noc20_ph17/preview</t>
  </si>
  <si>
    <t>noc20-ph18</t>
  </si>
  <si>
    <t>Theoretical Mechanics</t>
  </si>
  <si>
    <t>Prof. Charudatt Kadolkar</t>
  </si>
  <si>
    <t>12 Weeks ( 8 Week rerun + 4 Week new)</t>
  </si>
  <si>
    <t>https://swayam.gov.in/nd1_noc20_ph18/preview</t>
  </si>
  <si>
    <t>noc20-ph19</t>
  </si>
  <si>
    <t>Nuclear and Particle Physics</t>
  </si>
  <si>
    <t>Prof. Poulose Poulose</t>
  </si>
  <si>
    <t>https://swayam.gov.in/nd1_noc20_ph19/preview</t>
  </si>
  <si>
    <t>noc20-ph20</t>
  </si>
  <si>
    <t>Computational Physics</t>
  </si>
  <si>
    <t>Prof. Apratim Chatterji
Prof. Prasenjit Ghosh</t>
  </si>
  <si>
    <t>https://swayam.gov.in/nd1_noc20_ph20/preview</t>
  </si>
  <si>
    <t>noc20-ph21</t>
  </si>
  <si>
    <t>Solar Photovoltaics Fundamentals, Technology And Applications</t>
  </si>
  <si>
    <t>Prof. Soumitra Satapathi</t>
  </si>
  <si>
    <t>https://swayam.gov.in/nd1_noc20_ph21/preview</t>
  </si>
  <si>
    <t>noc20-ph22</t>
  </si>
  <si>
    <t>Waves and Oscillations</t>
  </si>
  <si>
    <t>Prof. M. S. Santhanam</t>
  </si>
  <si>
    <t>https://swayam.gov.in/nd1_noc20_ph22/preview</t>
  </si>
  <si>
    <t>noc20-ph23</t>
  </si>
  <si>
    <t>Numerical Methods And Simulation Techniques For Scientists And Engineers</t>
  </si>
  <si>
    <t>Prof. Saurabh Basu</t>
  </si>
  <si>
    <t>https://swayam.gov.in/nd1_noc20_ph23/preview</t>
  </si>
  <si>
    <t>noc20-ph24</t>
  </si>
  <si>
    <t>Semiconductor Optoelectronics</t>
  </si>
  <si>
    <t>Prof. M. R. Shenoy</t>
  </si>
  <si>
    <t>https://swayam.gov.in/nd1_noc20_ph24/preview</t>
  </si>
  <si>
    <t>https://nptel.ac.in/noc/courses/noc19/SEM1/noc19-ph07</t>
  </si>
  <si>
    <t>https://nptel.ac.in/courses/115/102/115102103/</t>
  </si>
  <si>
    <t>noc20-oe02</t>
  </si>
  <si>
    <t>Ocean Engineering</t>
  </si>
  <si>
    <t>Dynamics of Ocean Structures</t>
  </si>
  <si>
    <t>Prof. Srinivasan Chandrasekaran</t>
  </si>
  <si>
    <t>https://swayam.gov.in/nd1_noc20_oe02/preview</t>
  </si>
  <si>
    <t>noc20-oe03</t>
  </si>
  <si>
    <t>Computer Methods Of Structural Analysis Of Offshore Structures</t>
  </si>
  <si>
    <t>https://swayam.gov.in/nd1_noc20_oe03/preview</t>
  </si>
  <si>
    <t>noc20-te06</t>
  </si>
  <si>
    <t>Textile Engineering</t>
  </si>
  <si>
    <t>Technical Textiles</t>
  </si>
  <si>
    <t>Prof. Apurba Das</t>
  </si>
  <si>
    <t>https://swayam.gov.in/nd1_noc20_te06/preview</t>
  </si>
  <si>
    <t>noc20-te07</t>
  </si>
  <si>
    <t>Science of Clothing Comfort</t>
  </si>
  <si>
    <t>https://swayam.gov.in/nd1_noc20_te07/preview</t>
  </si>
  <si>
    <t>noc20-te08</t>
  </si>
  <si>
    <t>Science and Technology of Weft and Warp Knitting</t>
  </si>
  <si>
    <t>Prof. Bipin kumar</t>
  </si>
  <si>
    <t>https://swayam.gov.in/nd1_noc20_te08/preview</t>
  </si>
  <si>
    <t>noc20-te09</t>
  </si>
  <si>
    <t>Textile Finishing</t>
  </si>
  <si>
    <t>Prof. Kushal Sen</t>
  </si>
  <si>
    <t>https://swayam.gov.in/nd1_noc20_te09/preview</t>
  </si>
  <si>
    <t>noc20-te10</t>
  </si>
  <si>
    <t>Principles of Combing,Roving preparation &amp; Ring spinning</t>
  </si>
  <si>
    <t>Prof. R. Chattopadhyay</t>
  </si>
  <si>
    <t>https://swayam.gov.in/nd1_noc20_te10/preview</t>
  </si>
  <si>
    <t>noc20-te11</t>
  </si>
  <si>
    <t>Yarn manufacture I : Principle of Carding and Drawing</t>
  </si>
  <si>
    <t>https://swayam.gov.in/nd1_noc20_te11/preview</t>
  </si>
  <si>
    <t>SI 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</si>
</sst>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&quot; &quot;d&quot;, &quot;yyyy"/>
    <numFmt numFmtId="165" formatCode="mmm, d yyyy"/>
    <numFmt numFmtId="166" formatCode="mmmm d, yyyy"/>
  </numFmts>
  <fonts count="34">
    <font>
      <sz val="10.0"/>
      <color rgb="FF000000"/>
      <name val="Arial"/>
    </font>
    <font>
      <b/>
      <sz val="11.0"/>
      <color rgb="FF0000FF"/>
      <name val="Arial"/>
    </font>
    <font/>
    <font>
      <b/>
      <sz val="12.0"/>
      <color rgb="FF0000FF"/>
      <name val="Arial"/>
    </font>
    <font>
      <b/>
      <u/>
      <sz val="24.0"/>
      <color rgb="FFFF0000"/>
      <name val="Arial"/>
    </font>
    <font>
      <color theme="1"/>
      <name val="Arial"/>
    </font>
    <font>
      <b/>
      <color rgb="FF0000FF"/>
      <name val="Arial"/>
    </font>
    <font>
      <b/>
      <color theme="1"/>
      <name val="Arial"/>
    </font>
    <font>
      <b/>
    </font>
    <font>
      <b/>
      <color rgb="FF000000"/>
      <name val="Arial"/>
    </font>
    <font>
      <sz val="12.0"/>
      <color theme="1"/>
      <name val="Calibri"/>
    </font>
    <font>
      <sz val="12.0"/>
      <color rgb="FF000000"/>
      <name val="Calibri"/>
    </font>
    <font>
      <u/>
      <sz val="11.0"/>
      <color rgb="FF3C78D8"/>
      <name val="Calibri"/>
    </font>
    <font>
      <u/>
      <color rgb="FF0000FF"/>
    </font>
    <font>
      <u/>
      <color rgb="FF3C78D8"/>
      <name val="Arial"/>
    </font>
    <font>
      <u/>
      <color rgb="FF0000FF"/>
    </font>
    <font>
      <sz val="12.0"/>
      <color rgb="FF222222"/>
      <name val="Calibri"/>
    </font>
    <font>
      <u/>
      <color rgb="FF1155CC"/>
      <name val="Arial"/>
    </font>
    <font>
      <u/>
      <color rgb="FF0000FF"/>
    </font>
    <font>
      <u/>
      <color rgb="FF1155CC"/>
      <name val="Arial"/>
    </font>
    <font>
      <sz val="11.0"/>
      <color theme="1"/>
      <name val="Calibri"/>
    </font>
    <font>
      <u/>
      <color rgb="FF3C78D8"/>
      <name val="Arial"/>
    </font>
    <font>
      <u/>
      <color rgb="FF1155CC"/>
      <name val="Arial"/>
    </font>
    <font>
      <sz val="11.0"/>
      <color rgb="FF000000"/>
      <name val="Calibri"/>
    </font>
    <font>
      <u/>
      <color rgb="FF0000FF"/>
      <name val="Arial"/>
    </font>
    <font>
      <u/>
      <sz val="11.0"/>
      <color rgb="FF0000FF"/>
      <name val="Calibri"/>
    </font>
    <font>
      <sz val="11.0"/>
      <color theme="1"/>
      <name val="Arial"/>
    </font>
    <font>
      <u/>
      <color rgb="FF1155CC"/>
    </font>
    <font>
      <u/>
      <color rgb="FF0000FF"/>
    </font>
    <font>
      <u/>
      <sz val="11.0"/>
      <color rgb="FF000000"/>
      <name val="Calibri"/>
    </font>
    <font>
      <sz val="11.0"/>
      <color rgb="FF000000"/>
      <name val="Arial"/>
    </font>
    <font>
      <u/>
      <sz val="11.0"/>
      <color rgb="FF000000"/>
      <name val="Calibri"/>
    </font>
    <font>
      <u/>
      <color rgb="FF3C78D8"/>
      <name val="Arial"/>
    </font>
    <font>
      <b/>
      <u/>
      <color rgb="FF0000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1BBD5"/>
        <bgColor rgb="FFF1BBD5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B6D7A8"/>
        <bgColor rgb="FFB6D7A8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3" fillId="3" fontId="3" numFmtId="0" xfId="0" applyAlignment="1" applyBorder="1" applyFill="1" applyFont="1">
      <alignment readingOrder="0" shrinkToFit="0" wrapText="1"/>
    </xf>
    <xf borderId="0" fillId="3" fontId="1" numFmtId="0" xfId="0" applyAlignment="1" applyFont="1">
      <alignment readingOrder="0" shrinkToFit="0" vertical="bottom" wrapText="1"/>
    </xf>
    <xf borderId="4" fillId="4" fontId="4" numFmtId="0" xfId="0" applyAlignment="1" applyBorder="1" applyFill="1" applyFont="1">
      <alignment shrinkToFit="0" vertical="bottom" wrapText="1"/>
    </xf>
    <xf borderId="5" fillId="0" fontId="2" numFmtId="0" xfId="0" applyBorder="1" applyFont="1"/>
    <xf borderId="6" fillId="0" fontId="2" numFmtId="0" xfId="0" applyBorder="1" applyFont="1"/>
    <xf borderId="6" fillId="4" fontId="5" numFmtId="0" xfId="0" applyAlignment="1" applyBorder="1" applyFont="1">
      <alignment shrinkToFit="0" vertical="bottom" wrapText="1"/>
    </xf>
    <xf borderId="0" fillId="0" fontId="5" numFmtId="0" xfId="0" applyAlignment="1" applyFont="1">
      <alignment shrinkToFit="0" vertical="bottom" wrapText="1"/>
    </xf>
    <xf borderId="0" fillId="0" fontId="5" numFmtId="164" xfId="0" applyAlignment="1" applyFont="1" applyNumberFormat="1">
      <alignment shrinkToFit="0" vertical="bottom" wrapText="1"/>
    </xf>
    <xf borderId="7" fillId="4" fontId="6" numFmtId="0" xfId="0" applyAlignment="1" applyBorder="1" applyFont="1">
      <alignment shrinkToFit="0" vertical="bottom" wrapText="1"/>
    </xf>
    <xf borderId="6" fillId="4" fontId="6" numFmtId="0" xfId="0" applyAlignment="1" applyBorder="1" applyFont="1">
      <alignment shrinkToFit="0" vertical="bottom" wrapText="1"/>
    </xf>
    <xf borderId="7" fillId="5" fontId="7" numFmtId="0" xfId="0" applyAlignment="1" applyBorder="1" applyFill="1" applyFont="1">
      <alignment shrinkToFit="0" vertical="bottom" wrapText="1"/>
    </xf>
    <xf borderId="6" fillId="5" fontId="7" numFmtId="164" xfId="0" applyAlignment="1" applyBorder="1" applyFont="1" applyNumberFormat="1">
      <alignment horizontal="right" readingOrder="0" shrinkToFit="0" vertical="bottom" wrapText="1"/>
    </xf>
    <xf borderId="5" fillId="6" fontId="7" numFmtId="0" xfId="0" applyAlignment="1" applyBorder="1" applyFill="1" applyFont="1">
      <alignment horizontal="center" readingOrder="0" shrinkToFit="0" vertical="bottom" wrapText="1"/>
    </xf>
    <xf borderId="0" fillId="0" fontId="5" numFmtId="164" xfId="0" applyAlignment="1" applyFont="1" applyNumberFormat="1">
      <alignment shrinkToFit="0" wrapText="1"/>
    </xf>
    <xf borderId="5" fillId="5" fontId="7" numFmtId="165" xfId="0" applyAlignment="1" applyBorder="1" applyFont="1" applyNumberFormat="1">
      <alignment horizontal="center" shrinkToFit="0" vertical="bottom" wrapText="1"/>
    </xf>
    <xf borderId="5" fillId="7" fontId="7" numFmtId="164" xfId="0" applyAlignment="1" applyBorder="1" applyFill="1" applyFont="1" applyNumberFormat="1">
      <alignment horizontal="center" readingOrder="0" shrinkToFit="0" vertical="bottom" wrapText="1"/>
    </xf>
    <xf borderId="5" fillId="5" fontId="7" numFmtId="164" xfId="0" applyAlignment="1" applyBorder="1" applyFont="1" applyNumberFormat="1">
      <alignment horizontal="center" readingOrder="0" shrinkToFit="0" vertical="bottom" wrapText="1"/>
    </xf>
    <xf borderId="5" fillId="5" fontId="7" numFmtId="0" xfId="0" applyAlignment="1" applyBorder="1" applyFont="1">
      <alignment horizontal="center" readingOrder="0" shrinkToFit="0" vertical="bottom" wrapText="1"/>
    </xf>
    <xf borderId="5" fillId="0" fontId="5" numFmtId="0" xfId="0" applyAlignment="1" applyBorder="1" applyFont="1">
      <alignment shrinkToFit="0" vertical="bottom" wrapText="1"/>
    </xf>
    <xf borderId="5" fillId="0" fontId="5" numFmtId="164" xfId="0" applyAlignment="1" applyBorder="1" applyFont="1" applyNumberFormat="1">
      <alignment shrinkToFit="0" vertical="bottom" wrapText="1"/>
    </xf>
    <xf borderId="8" fillId="8" fontId="8" numFmtId="0" xfId="0" applyAlignment="1" applyBorder="1" applyFill="1" applyFont="1">
      <alignment horizontal="center" readingOrder="0" shrinkToFit="0" wrapText="1"/>
    </xf>
    <xf borderId="8" fillId="8" fontId="7" numFmtId="0" xfId="0" applyAlignment="1" applyBorder="1" applyFont="1">
      <alignment horizontal="center" readingOrder="0" shrinkToFit="0" vertical="bottom" wrapText="1"/>
    </xf>
    <xf borderId="8" fillId="8" fontId="7" numFmtId="0" xfId="0" applyAlignment="1" applyBorder="1" applyFont="1">
      <alignment horizontal="center" shrinkToFit="0" vertical="bottom" wrapText="1"/>
    </xf>
    <xf borderId="6" fillId="8" fontId="9" numFmtId="0" xfId="0" applyAlignment="1" applyBorder="1" applyFont="1">
      <alignment horizontal="center" shrinkToFit="0" vertical="bottom" wrapText="1"/>
    </xf>
    <xf borderId="6" fillId="8" fontId="7" numFmtId="0" xfId="0" applyAlignment="1" applyBorder="1" applyFont="1">
      <alignment horizontal="center" shrinkToFit="0" vertical="bottom" wrapText="1"/>
    </xf>
    <xf borderId="6" fillId="8" fontId="7" numFmtId="164" xfId="0" applyAlignment="1" applyBorder="1" applyFont="1" applyNumberFormat="1">
      <alignment shrinkToFit="0" vertical="bottom" wrapText="1"/>
    </xf>
    <xf borderId="8" fillId="8" fontId="7" numFmtId="0" xfId="0" applyAlignment="1" applyBorder="1" applyFont="1">
      <alignment shrinkToFit="0" vertical="bottom" wrapText="1"/>
    </xf>
    <xf borderId="3" fillId="8" fontId="7" numFmtId="0" xfId="0" applyAlignment="1" applyBorder="1" applyFont="1">
      <alignment horizontal="center" shrinkToFit="0" vertical="bottom" wrapText="1"/>
    </xf>
    <xf borderId="8" fillId="8" fontId="7" numFmtId="0" xfId="0" applyAlignment="1" applyBorder="1" applyFont="1">
      <alignment readingOrder="0" shrinkToFit="0" vertical="bottom" wrapText="1"/>
    </xf>
    <xf borderId="8" fillId="0" fontId="10" numFmtId="0" xfId="0" applyAlignment="1" applyBorder="1" applyFont="1">
      <alignment horizontal="center" readingOrder="0" shrinkToFit="0" wrapText="1"/>
    </xf>
    <xf borderId="8" fillId="0" fontId="11" numFmtId="0" xfId="0" applyAlignment="1" applyBorder="1" applyFont="1">
      <alignment horizontal="left" readingOrder="0" shrinkToFit="0" vertical="bottom" wrapText="1"/>
    </xf>
    <xf borderId="8" fillId="0" fontId="11" numFmtId="0" xfId="0" applyAlignment="1" applyBorder="1" applyFont="1">
      <alignment horizontal="left" shrinkToFit="0" vertical="bottom" wrapText="1"/>
    </xf>
    <xf borderId="8" fillId="0" fontId="11" numFmtId="0" xfId="0" applyAlignment="1" applyBorder="1" applyFont="1">
      <alignment horizontal="center" shrinkToFit="0" vertical="bottom" wrapText="1"/>
    </xf>
    <xf borderId="8" fillId="0" fontId="10" numFmtId="166" xfId="0" applyAlignment="1" applyBorder="1" applyFont="1" applyNumberFormat="1">
      <alignment horizontal="center" readingOrder="0" shrinkToFit="0" wrapText="1"/>
    </xf>
    <xf borderId="8" fillId="0" fontId="10" numFmtId="164" xfId="0" applyAlignment="1" applyBorder="1" applyFont="1" applyNumberFormat="1">
      <alignment horizontal="center" readingOrder="0"/>
    </xf>
    <xf borderId="8" fillId="0" fontId="10" numFmtId="164" xfId="0" applyAlignment="1" applyBorder="1" applyFont="1" applyNumberFormat="1">
      <alignment horizontal="center"/>
    </xf>
    <xf borderId="8" fillId="6" fontId="10" numFmtId="164" xfId="0" applyAlignment="1" applyBorder="1" applyFont="1" applyNumberFormat="1">
      <alignment horizontal="center"/>
    </xf>
    <xf borderId="8" fillId="0" fontId="12" numFmtId="0" xfId="0" applyAlignment="1" applyBorder="1" applyFont="1">
      <alignment readingOrder="0" vertical="bottom"/>
    </xf>
    <xf borderId="8" fillId="0" fontId="5" numFmtId="0" xfId="0" applyBorder="1" applyFont="1"/>
    <xf borderId="8" fillId="0" fontId="10" numFmtId="0" xfId="0" applyAlignment="1" applyBorder="1" applyFont="1">
      <alignment horizontal="center" shrinkToFit="0" vertical="bottom" wrapText="1"/>
    </xf>
    <xf borderId="8" fillId="0" fontId="13" numFmtId="0" xfId="0" applyAlignment="1" applyBorder="1" applyFont="1">
      <alignment readingOrder="0"/>
    </xf>
    <xf borderId="8" fillId="0" fontId="14" numFmtId="0" xfId="0" applyAlignment="1" applyBorder="1" applyFont="1">
      <alignment readingOrder="0" vertical="bottom"/>
    </xf>
    <xf borderId="8" fillId="0" fontId="15" numFmtId="0" xfId="0" applyBorder="1" applyFont="1"/>
    <xf borderId="8" fillId="0" fontId="10" numFmtId="0" xfId="0" applyAlignment="1" applyBorder="1" applyFont="1">
      <alignment horizontal="left" readingOrder="0" shrinkToFit="0" vertical="bottom" wrapText="1"/>
    </xf>
    <xf borderId="8" fillId="0" fontId="10" numFmtId="0" xfId="0" applyAlignment="1" applyBorder="1" applyFont="1">
      <alignment horizontal="center" readingOrder="0" shrinkToFit="0" vertical="bottom" wrapText="1"/>
    </xf>
    <xf borderId="8" fillId="3" fontId="11" numFmtId="0" xfId="0" applyAlignment="1" applyBorder="1" applyFont="1">
      <alignment horizontal="left" shrinkToFit="0" vertical="bottom" wrapText="0"/>
    </xf>
    <xf borderId="3" fillId="3" fontId="16" numFmtId="0" xfId="0" applyAlignment="1" applyBorder="1" applyFont="1">
      <alignment horizontal="left" vertical="top"/>
    </xf>
    <xf borderId="3" fillId="3" fontId="11" numFmtId="0" xfId="0" applyAlignment="1" applyBorder="1" applyFont="1">
      <alignment horizontal="left" vertical="bottom"/>
    </xf>
    <xf borderId="3" fillId="3" fontId="10" numFmtId="0" xfId="0" applyAlignment="1" applyBorder="1" applyFont="1">
      <alignment horizontal="center" vertical="bottom"/>
    </xf>
    <xf borderId="8" fillId="0" fontId="5" numFmtId="0" xfId="0" applyBorder="1" applyFont="1"/>
    <xf borderId="3" fillId="0" fontId="10" numFmtId="0" xfId="0" applyAlignment="1" applyBorder="1" applyFont="1">
      <alignment horizontal="left" readingOrder="0" shrinkToFit="0" vertical="bottom" wrapText="1"/>
    </xf>
    <xf borderId="8" fillId="0" fontId="17" numFmtId="0" xfId="0" applyAlignment="1" applyBorder="1" applyFont="1">
      <alignment readingOrder="0" vertical="bottom"/>
    </xf>
    <xf borderId="8" fillId="0" fontId="10" numFmtId="0" xfId="0" applyAlignment="1" applyBorder="1" applyFont="1">
      <alignment horizontal="left" shrinkToFit="0" vertical="bottom" wrapText="1"/>
    </xf>
    <xf borderId="8" fillId="3" fontId="11" numFmtId="0" xfId="0" applyAlignment="1" applyBorder="1" applyFont="1">
      <alignment horizontal="center" shrinkToFit="0" vertical="bottom" wrapText="1"/>
    </xf>
    <xf borderId="8" fillId="3" fontId="11" numFmtId="0" xfId="0" applyAlignment="1" applyBorder="1" applyFont="1">
      <alignment horizontal="left" shrinkToFit="0" vertical="bottom" wrapText="1"/>
    </xf>
    <xf borderId="8" fillId="3" fontId="11" numFmtId="0" xfId="0" applyAlignment="1" applyBorder="1" applyFont="1">
      <alignment horizontal="left" readingOrder="0" shrinkToFit="0" vertical="bottom" wrapText="1"/>
    </xf>
    <xf borderId="8" fillId="0" fontId="10" numFmtId="0" xfId="0" applyAlignment="1" applyBorder="1" applyFont="1">
      <alignment horizontal="center" readingOrder="0"/>
    </xf>
    <xf borderId="8" fillId="0" fontId="18" numFmtId="0" xfId="0" applyAlignment="1" applyBorder="1" applyFont="1">
      <alignment readingOrder="0"/>
    </xf>
    <xf borderId="8" fillId="0" fontId="11" numFmtId="0" xfId="0" applyAlignment="1" applyBorder="1" applyFont="1">
      <alignment horizontal="left" readingOrder="0" shrinkToFit="0" wrapText="1"/>
    </xf>
    <xf borderId="9" fillId="3" fontId="10" numFmtId="0" xfId="0" applyAlignment="1" applyBorder="1" applyFont="1">
      <alignment horizontal="left" readingOrder="0" vertical="bottom"/>
    </xf>
    <xf borderId="10" fillId="3" fontId="10" numFmtId="0" xfId="0" applyAlignment="1" applyBorder="1" applyFont="1">
      <alignment horizontal="left" vertical="bottom"/>
    </xf>
    <xf borderId="3" fillId="3" fontId="10" numFmtId="0" xfId="0" applyAlignment="1" applyBorder="1" applyFont="1">
      <alignment horizontal="center" shrinkToFit="0" vertical="bottom" wrapText="1"/>
    </xf>
    <xf borderId="8" fillId="0" fontId="19" numFmtId="0" xfId="0" applyAlignment="1" applyBorder="1" applyFont="1">
      <alignment vertical="bottom"/>
    </xf>
    <xf borderId="4" fillId="3" fontId="10" numFmtId="0" xfId="0" applyAlignment="1" applyBorder="1" applyFont="1">
      <alignment horizontal="left" readingOrder="0" vertical="bottom"/>
    </xf>
    <xf borderId="6" fillId="3" fontId="10" numFmtId="0" xfId="0" applyAlignment="1" applyBorder="1" applyFont="1">
      <alignment horizontal="left" vertical="bottom"/>
    </xf>
    <xf borderId="6" fillId="3" fontId="10" numFmtId="0" xfId="0" applyAlignment="1" applyBorder="1" applyFont="1">
      <alignment horizontal="center" vertical="bottom"/>
    </xf>
    <xf borderId="6" fillId="3" fontId="10" numFmtId="0" xfId="0" applyAlignment="1" applyBorder="1" applyFont="1">
      <alignment horizontal="center" shrinkToFit="0" vertical="bottom" wrapText="1"/>
    </xf>
    <xf borderId="7" fillId="3" fontId="10" numFmtId="0" xfId="0" applyAlignment="1" applyBorder="1" applyFont="1">
      <alignment horizontal="left" vertical="bottom"/>
    </xf>
    <xf borderId="7" fillId="0" fontId="10" numFmtId="0" xfId="0" applyAlignment="1" applyBorder="1" applyFont="1">
      <alignment horizontal="left" readingOrder="0" shrinkToFit="0" vertical="bottom" wrapText="1"/>
    </xf>
    <xf borderId="6" fillId="0" fontId="10" numFmtId="0" xfId="0" applyAlignment="1" applyBorder="1" applyFont="1">
      <alignment horizontal="left" readingOrder="0" shrinkToFit="0" vertical="bottom" wrapText="1"/>
    </xf>
    <xf borderId="6" fillId="0" fontId="10" numFmtId="0" xfId="0" applyAlignment="1" applyBorder="1" applyFont="1">
      <alignment horizontal="center" readingOrder="0" shrinkToFit="0" vertical="bottom" wrapText="1"/>
    </xf>
    <xf borderId="8" fillId="3" fontId="10" numFmtId="0" xfId="0" applyAlignment="1" applyBorder="1" applyFont="1">
      <alignment horizontal="left" shrinkToFit="0" vertical="bottom" wrapText="1"/>
    </xf>
    <xf borderId="8" fillId="3" fontId="10" numFmtId="0" xfId="0" applyAlignment="1" applyBorder="1" applyFont="1">
      <alignment horizontal="left" readingOrder="0" shrinkToFit="0" vertical="bottom" wrapText="1"/>
    </xf>
    <xf borderId="3" fillId="3" fontId="11" numFmtId="0" xfId="0" applyAlignment="1" applyBorder="1" applyFont="1">
      <alignment horizontal="center" shrinkToFit="0" vertical="bottom" wrapText="1"/>
    </xf>
    <xf borderId="3" fillId="0" fontId="10" numFmtId="0" xfId="0" applyAlignment="1" applyBorder="1" applyFont="1">
      <alignment horizontal="center" readingOrder="0" shrinkToFit="0" vertical="bottom" wrapText="1"/>
    </xf>
    <xf borderId="8" fillId="6" fontId="10" numFmtId="0" xfId="0" applyAlignment="1" applyBorder="1" applyFont="1">
      <alignment horizontal="center" readingOrder="0"/>
    </xf>
    <xf borderId="7" fillId="3" fontId="11" numFmtId="0" xfId="0" applyAlignment="1" applyBorder="1" applyFont="1">
      <alignment horizontal="left" shrinkToFit="0" vertical="bottom" wrapText="1"/>
    </xf>
    <xf borderId="6" fillId="3" fontId="11" numFmtId="0" xfId="0" applyAlignment="1" applyBorder="1" applyFont="1">
      <alignment horizontal="center" shrinkToFit="0" vertical="bottom" wrapText="1"/>
    </xf>
    <xf borderId="8" fillId="0" fontId="5" numFmtId="0" xfId="0" applyAlignment="1" applyBorder="1" applyFont="1">
      <alignment horizontal="center" readingOrder="0"/>
    </xf>
    <xf borderId="8" fillId="0" fontId="20" numFmtId="0" xfId="0" applyAlignment="1" applyBorder="1" applyFont="1">
      <alignment readingOrder="0" shrinkToFit="0" vertical="bottom" wrapText="1"/>
    </xf>
    <xf borderId="8" fillId="0" fontId="21" numFmtId="0" xfId="0" applyAlignment="1" applyBorder="1" applyFont="1">
      <alignment readingOrder="0" vertical="bottom"/>
    </xf>
    <xf borderId="0" fillId="3" fontId="11" numFmtId="0" xfId="0" applyAlignment="1" applyFont="1">
      <alignment shrinkToFit="0" vertical="bottom" wrapText="1"/>
    </xf>
    <xf borderId="8" fillId="3" fontId="11" numFmtId="0" xfId="0" applyAlignment="1" applyBorder="1" applyFont="1">
      <alignment shrinkToFit="0" vertical="bottom" wrapText="1"/>
    </xf>
    <xf borderId="0" fillId="0" fontId="11" numFmtId="0" xfId="0" applyAlignment="1" applyFont="1">
      <alignment horizontal="center" shrinkToFit="0" vertical="bottom" wrapText="1"/>
    </xf>
    <xf borderId="8" fillId="3" fontId="10" numFmtId="0" xfId="0" applyAlignment="1" applyBorder="1" applyFont="1">
      <alignment horizontal="left" readingOrder="0" vertical="bottom"/>
    </xf>
    <xf borderId="3" fillId="3" fontId="11" numFmtId="0" xfId="0" applyAlignment="1" applyBorder="1" applyFont="1">
      <alignment horizontal="left" readingOrder="0" vertical="bottom"/>
    </xf>
    <xf borderId="8" fillId="0" fontId="22" numFmtId="0" xfId="0" applyAlignment="1" applyBorder="1" applyFont="1">
      <alignment readingOrder="0" vertical="bottom"/>
    </xf>
    <xf borderId="8" fillId="0" fontId="23" numFmtId="0" xfId="0" applyAlignment="1" applyBorder="1" applyFont="1">
      <alignment shrinkToFit="0" vertical="bottom" wrapText="1"/>
    </xf>
    <xf borderId="3" fillId="0" fontId="11" numFmtId="0" xfId="0" applyAlignment="1" applyBorder="1" applyFont="1">
      <alignment horizontal="left" readingOrder="0" shrinkToFit="0" vertical="bottom" wrapText="1"/>
    </xf>
    <xf borderId="3" fillId="0" fontId="11" numFmtId="0" xfId="0" applyAlignment="1" applyBorder="1" applyFont="1">
      <alignment horizontal="center" readingOrder="0" shrinkToFit="0" vertical="bottom" wrapText="1"/>
    </xf>
    <xf borderId="8" fillId="0" fontId="24" numFmtId="0" xfId="0" applyAlignment="1" applyBorder="1" applyFont="1">
      <alignment shrinkToFit="0" vertical="bottom" wrapText="0"/>
    </xf>
    <xf borderId="8" fillId="0" fontId="25" numFmtId="0" xfId="0" applyAlignment="1" applyBorder="1" applyFont="1">
      <alignment shrinkToFit="0" vertical="bottom" wrapText="1"/>
    </xf>
    <xf borderId="8" fillId="3" fontId="23" numFmtId="0" xfId="0" applyAlignment="1" applyBorder="1" applyFont="1">
      <alignment horizontal="left" readingOrder="0" shrinkToFit="0" vertical="bottom" wrapText="1"/>
    </xf>
    <xf borderId="8" fillId="0" fontId="10" numFmtId="0" xfId="0" applyAlignment="1" applyBorder="1" applyFont="1">
      <alignment horizontal="left" readingOrder="0" shrinkToFit="0" vertical="top" wrapText="1"/>
    </xf>
    <xf borderId="8" fillId="0" fontId="10" numFmtId="0" xfId="0" applyAlignment="1" applyBorder="1" applyFont="1">
      <alignment horizontal="center" shrinkToFit="0" vertical="bottom" wrapText="1"/>
    </xf>
    <xf borderId="8" fillId="3" fontId="10" numFmtId="0" xfId="0" applyAlignment="1" applyBorder="1" applyFont="1">
      <alignment horizontal="left" vertical="bottom"/>
    </xf>
    <xf borderId="3" fillId="3" fontId="10" numFmtId="0" xfId="0" applyAlignment="1" applyBorder="1" applyFont="1">
      <alignment horizontal="left" vertical="bottom"/>
    </xf>
    <xf borderId="3" fillId="3" fontId="10" numFmtId="0" xfId="0" applyAlignment="1" applyBorder="1" applyFont="1">
      <alignment horizontal="center" vertical="bottom"/>
    </xf>
    <xf borderId="7" fillId="3" fontId="10" numFmtId="0" xfId="0" applyAlignment="1" applyBorder="1" applyFont="1">
      <alignment horizontal="left" vertical="bottom"/>
    </xf>
    <xf borderId="6" fillId="3" fontId="10" numFmtId="0" xfId="0" applyAlignment="1" applyBorder="1" applyFont="1">
      <alignment horizontal="center" vertical="bottom"/>
    </xf>
    <xf borderId="6" fillId="0" fontId="10" numFmtId="0" xfId="0" applyAlignment="1" applyBorder="1" applyFont="1">
      <alignment horizontal="left" readingOrder="0" shrinkToFit="0" vertical="top" wrapText="1"/>
    </xf>
    <xf borderId="8" fillId="0" fontId="11" numFmtId="0" xfId="0" applyAlignment="1" applyBorder="1" applyFont="1">
      <alignment shrinkToFit="0" vertical="bottom" wrapText="1"/>
    </xf>
    <xf borderId="8" fillId="0" fontId="11" numFmtId="0" xfId="0" applyAlignment="1" applyBorder="1" applyFont="1">
      <alignment horizontal="center" shrinkToFit="0" vertical="bottom" wrapText="1"/>
    </xf>
    <xf borderId="8" fillId="0" fontId="11" numFmtId="0" xfId="0" applyAlignment="1" applyBorder="1" applyFont="1">
      <alignment horizontal="left" readingOrder="0" shrinkToFit="0" vertical="top" wrapText="1"/>
    </xf>
    <xf borderId="8" fillId="0" fontId="26" numFmtId="0" xfId="0" applyAlignment="1" applyBorder="1" applyFont="1">
      <alignment shrinkToFit="0" vertical="bottom" wrapText="1"/>
    </xf>
    <xf borderId="8" fillId="0" fontId="26" numFmtId="0" xfId="0" applyAlignment="1" applyBorder="1" applyFont="1">
      <alignment horizontal="center" readingOrder="0" vertical="bottom"/>
    </xf>
    <xf borderId="8" fillId="0" fontId="27" numFmtId="0" xfId="0" applyAlignment="1" applyBorder="1" applyFont="1">
      <alignment readingOrder="0"/>
    </xf>
    <xf borderId="8" fillId="0" fontId="11" numFmtId="0" xfId="0" applyAlignment="1" applyBorder="1" applyFont="1">
      <alignment horizontal="left" shrinkToFit="0" vertical="top" wrapText="1"/>
    </xf>
    <xf borderId="8" fillId="3" fontId="11" numFmtId="0" xfId="0" applyAlignment="1" applyBorder="1" applyFont="1">
      <alignment horizontal="left" shrinkToFit="0" vertical="top" wrapText="1"/>
    </xf>
    <xf borderId="8" fillId="0" fontId="11" numFmtId="0" xfId="0" applyAlignment="1" applyBorder="1" applyFont="1">
      <alignment horizontal="center" shrinkToFit="0" vertical="top" wrapText="1"/>
    </xf>
    <xf borderId="8" fillId="0" fontId="10" numFmtId="0" xfId="0" applyAlignment="1" applyBorder="1" applyFont="1">
      <alignment horizontal="left" shrinkToFit="0" vertical="top" wrapText="1"/>
    </xf>
    <xf borderId="8" fillId="0" fontId="10" numFmtId="0" xfId="0" applyAlignment="1" applyBorder="1" applyFont="1">
      <alignment readingOrder="0" shrinkToFit="0" vertical="bottom" wrapText="1"/>
    </xf>
    <xf borderId="0" fillId="0" fontId="10" numFmtId="0" xfId="0" applyAlignment="1" applyFont="1">
      <alignment shrinkToFit="0" vertical="bottom" wrapText="1"/>
    </xf>
    <xf borderId="8" fillId="0" fontId="10" numFmtId="0" xfId="0" applyAlignment="1" applyBorder="1" applyFont="1">
      <alignment vertical="bottom"/>
    </xf>
    <xf borderId="8" fillId="0" fontId="10" numFmtId="0" xfId="0" applyAlignment="1" applyBorder="1" applyFont="1">
      <alignment horizontal="center" vertical="bottom"/>
    </xf>
    <xf borderId="0" fillId="0" fontId="10" numFmtId="0" xfId="0" applyAlignment="1" applyFont="1">
      <alignment horizontal="left" readingOrder="0" shrinkToFit="0" vertical="bottom" wrapText="1"/>
    </xf>
    <xf borderId="8" fillId="3" fontId="11" numFmtId="0" xfId="0" applyAlignment="1" applyBorder="1" applyFont="1">
      <alignment horizontal="center" readingOrder="0" shrinkToFit="0" vertical="bottom" wrapText="1"/>
    </xf>
    <xf borderId="3" fillId="0" fontId="11" numFmtId="0" xfId="0" applyAlignment="1" applyBorder="1" applyFont="1">
      <alignment horizontal="center" shrinkToFit="0" vertical="bottom" wrapText="1"/>
    </xf>
    <xf borderId="8" fillId="0" fontId="11" numFmtId="0" xfId="0" applyAlignment="1" applyBorder="1" applyFont="1">
      <alignment shrinkToFit="0" vertical="bottom" wrapText="1"/>
    </xf>
    <xf borderId="8" fillId="0" fontId="10" numFmtId="0" xfId="0" applyAlignment="1" applyBorder="1" applyFont="1">
      <alignment shrinkToFit="0" vertical="bottom" wrapText="1"/>
    </xf>
    <xf borderId="8" fillId="3" fontId="10" numFmtId="166" xfId="0" applyAlignment="1" applyBorder="1" applyFont="1" applyNumberFormat="1">
      <alignment horizontal="center" vertical="bottom"/>
    </xf>
    <xf borderId="8" fillId="0" fontId="10" numFmtId="166" xfId="0" applyAlignment="1" applyBorder="1" applyFont="1" applyNumberFormat="1">
      <alignment horizontal="center" shrinkToFit="0" vertical="bottom" wrapText="1"/>
    </xf>
    <xf borderId="8" fillId="0" fontId="10" numFmtId="0" xfId="0" applyAlignment="1" applyBorder="1" applyFont="1">
      <alignment horizontal="left" readingOrder="0" shrinkToFit="0" wrapText="1"/>
    </xf>
    <xf borderId="3" fillId="3" fontId="10" numFmtId="0" xfId="0" applyAlignment="1" applyBorder="1" applyFont="1">
      <alignment horizontal="left" readingOrder="0" vertical="bottom"/>
    </xf>
    <xf borderId="6" fillId="3" fontId="10" numFmtId="0" xfId="0" applyAlignment="1" applyBorder="1" applyFont="1">
      <alignment horizontal="left" vertical="bottom"/>
    </xf>
    <xf borderId="4" fillId="3" fontId="10" numFmtId="0" xfId="0" applyAlignment="1" applyBorder="1" applyFont="1">
      <alignment horizontal="left" vertical="bottom"/>
    </xf>
    <xf borderId="6" fillId="3" fontId="10" numFmtId="0" xfId="0" applyAlignment="1" applyBorder="1" applyFont="1">
      <alignment horizontal="left" readingOrder="0" vertical="bottom"/>
    </xf>
    <xf borderId="3" fillId="0" fontId="10" numFmtId="0" xfId="0" applyAlignment="1" applyBorder="1" applyFont="1">
      <alignment horizontal="center" vertical="bottom"/>
    </xf>
    <xf borderId="7" fillId="3" fontId="10" numFmtId="0" xfId="0" applyAlignment="1" applyBorder="1" applyFont="1">
      <alignment horizontal="left" readingOrder="0" shrinkToFit="0" vertical="bottom" wrapText="1"/>
    </xf>
    <xf borderId="8" fillId="3" fontId="28" numFmtId="0" xfId="0" applyAlignment="1" applyBorder="1" applyFont="1">
      <alignment readingOrder="0"/>
    </xf>
    <xf borderId="0" fillId="3" fontId="5" numFmtId="0" xfId="0" applyFont="1"/>
    <xf borderId="7" fillId="3" fontId="11" numFmtId="0" xfId="0" applyAlignment="1" applyBorder="1" applyFont="1">
      <alignment horizontal="left" readingOrder="0" shrinkToFit="0" vertical="bottom" wrapText="1"/>
    </xf>
    <xf borderId="6" fillId="3" fontId="11" numFmtId="0" xfId="0" applyAlignment="1" applyBorder="1" applyFont="1">
      <alignment horizontal="center" readingOrder="0" shrinkToFit="0" vertical="bottom" wrapText="1"/>
    </xf>
    <xf borderId="6" fillId="0" fontId="11" numFmtId="0" xfId="0" applyAlignment="1" applyBorder="1" applyFont="1">
      <alignment horizontal="center" readingOrder="0" shrinkToFit="0" vertical="bottom" wrapText="1"/>
    </xf>
    <xf borderId="8" fillId="0" fontId="23" numFmtId="0" xfId="0" applyAlignment="1" applyBorder="1" applyFont="1">
      <alignment shrinkToFit="0" vertical="bottom" wrapText="1"/>
    </xf>
    <xf borderId="8" fillId="0" fontId="29" numFmtId="0" xfId="0" applyAlignment="1" applyBorder="1" applyFont="1">
      <alignment shrinkToFit="0" vertical="bottom" wrapText="1"/>
    </xf>
    <xf borderId="8" fillId="0" fontId="10" numFmtId="0" xfId="0" applyAlignment="1" applyBorder="1" applyFont="1">
      <alignment readingOrder="0"/>
    </xf>
    <xf borderId="8" fillId="9" fontId="10" numFmtId="0" xfId="0" applyAlignment="1" applyBorder="1" applyFill="1" applyFont="1">
      <alignment horizontal="center" readingOrder="0"/>
    </xf>
    <xf borderId="8" fillId="3" fontId="10" numFmtId="0" xfId="0" applyAlignment="1" applyBorder="1" applyFont="1">
      <alignment horizontal="center" shrinkToFit="0" vertical="bottom" wrapText="1"/>
    </xf>
    <xf borderId="8" fillId="3" fontId="11" numFmtId="0" xfId="0" applyAlignment="1" applyBorder="1" applyFont="1">
      <alignment horizontal="left" readingOrder="0" shrinkToFit="0" vertical="bottom" wrapText="1"/>
    </xf>
    <xf borderId="8" fillId="0" fontId="10" numFmtId="0" xfId="0" applyAlignment="1" applyBorder="1" applyFont="1">
      <alignment horizontal="center" shrinkToFit="0" wrapText="1"/>
    </xf>
    <xf borderId="0" fillId="0" fontId="30" numFmtId="0" xfId="0" applyAlignment="1" applyFont="1">
      <alignment horizontal="center" vertical="bottom"/>
    </xf>
    <xf borderId="8" fillId="0" fontId="30" numFmtId="0" xfId="0" applyAlignment="1" applyBorder="1" applyFont="1">
      <alignment horizontal="center" vertical="bottom"/>
    </xf>
    <xf borderId="8" fillId="3" fontId="10" numFmtId="0" xfId="0" applyAlignment="1" applyBorder="1" applyFont="1">
      <alignment horizontal="center" readingOrder="0" shrinkToFit="0" vertical="bottom" wrapText="1"/>
    </xf>
    <xf borderId="8" fillId="3" fontId="10" numFmtId="0" xfId="0" applyAlignment="1" applyBorder="1" applyFont="1">
      <alignment horizontal="left" vertical="bottom"/>
    </xf>
    <xf borderId="8" fillId="0" fontId="31" numFmtId="0" xfId="0" applyAlignment="1" applyBorder="1" applyFont="1">
      <alignment shrinkToFit="0" vertical="bottom" wrapText="1"/>
    </xf>
    <xf borderId="8" fillId="3" fontId="11" numFmtId="0" xfId="0" applyAlignment="1" applyBorder="1" applyFont="1">
      <alignment horizontal="left" vertical="bottom"/>
    </xf>
    <xf borderId="8" fillId="0" fontId="5" numFmtId="0" xfId="0" applyAlignment="1" applyBorder="1" applyFont="1">
      <alignment vertical="bottom"/>
    </xf>
    <xf borderId="0" fillId="3" fontId="11" numFmtId="0" xfId="0" applyAlignment="1" applyFont="1">
      <alignment shrinkToFit="0" vertical="bottom" wrapText="1"/>
    </xf>
    <xf borderId="8" fillId="0" fontId="10" numFmtId="0" xfId="0" applyAlignment="1" applyBorder="1" applyFont="1">
      <alignment shrinkToFit="0" vertical="bottom" wrapText="1"/>
    </xf>
    <xf borderId="8" fillId="0" fontId="10" numFmtId="164" xfId="0" applyAlignment="1" applyBorder="1" applyFont="1" applyNumberFormat="1">
      <alignment horizontal="center" vertical="bottom"/>
    </xf>
    <xf borderId="8" fillId="6" fontId="10" numFmtId="164" xfId="0" applyAlignment="1" applyBorder="1" applyFont="1" applyNumberFormat="1">
      <alignment horizontal="center" vertical="bottom"/>
    </xf>
    <xf borderId="8" fillId="3" fontId="11" numFmtId="0" xfId="0" applyAlignment="1" applyBorder="1" applyFont="1">
      <alignment horizontal="left" shrinkToFit="0" vertical="bottom" wrapText="1"/>
    </xf>
    <xf borderId="8" fillId="0" fontId="11" numFmtId="0" xfId="0" applyAlignment="1" applyBorder="1" applyFont="1">
      <alignment horizontal="left" shrinkToFit="0" vertical="bottom" wrapText="1"/>
    </xf>
    <xf borderId="8" fillId="3" fontId="11" numFmtId="0" xfId="0" applyAlignment="1" applyBorder="1" applyFont="1">
      <alignment horizontal="center" shrinkToFit="0" vertical="bottom" wrapText="1"/>
    </xf>
    <xf borderId="3" fillId="3" fontId="11" numFmtId="0" xfId="0" applyAlignment="1" applyBorder="1" applyFont="1">
      <alignment horizontal="center" shrinkToFit="0" vertical="bottom" wrapText="1"/>
    </xf>
    <xf borderId="7" fillId="3" fontId="11" numFmtId="0" xfId="0" applyAlignment="1" applyBorder="1" applyFont="1">
      <alignment horizontal="left" shrinkToFit="0" vertical="bottom" wrapText="1"/>
    </xf>
    <xf borderId="6" fillId="3" fontId="11" numFmtId="0" xfId="0" applyAlignment="1" applyBorder="1" applyFont="1">
      <alignment horizontal="center" shrinkToFit="0" vertical="bottom" wrapText="1"/>
    </xf>
    <xf borderId="1" fillId="3" fontId="10" numFmtId="0" xfId="0" applyAlignment="1" applyBorder="1" applyFont="1">
      <alignment horizontal="left" vertical="bottom"/>
    </xf>
    <xf borderId="3" fillId="3" fontId="10" numFmtId="0" xfId="0" applyAlignment="1" applyBorder="1" applyFont="1">
      <alignment horizontal="left" vertical="bottom"/>
    </xf>
    <xf borderId="3" fillId="3" fontId="10" numFmtId="0" xfId="0" applyAlignment="1" applyBorder="1" applyFont="1">
      <alignment horizontal="center" shrinkToFit="0" vertical="bottom" wrapText="1"/>
    </xf>
    <xf borderId="7" fillId="3" fontId="16" numFmtId="0" xfId="0" applyAlignment="1" applyBorder="1" applyFont="1">
      <alignment horizontal="left" vertical="top"/>
    </xf>
    <xf borderId="6" fillId="3" fontId="11" numFmtId="0" xfId="0" applyAlignment="1" applyBorder="1" applyFont="1">
      <alignment horizontal="left" vertical="bottom"/>
    </xf>
    <xf borderId="7" fillId="3" fontId="11" numFmtId="0" xfId="0" applyAlignment="1" applyBorder="1" applyFont="1">
      <alignment horizontal="left" vertical="bottom"/>
    </xf>
    <xf borderId="6" fillId="3" fontId="10" numFmtId="0" xfId="0" applyAlignment="1" applyBorder="1" applyFont="1">
      <alignment horizontal="center" shrinkToFit="0" vertical="bottom" wrapText="1"/>
    </xf>
    <xf borderId="8" fillId="3" fontId="11" numFmtId="0" xfId="0" applyAlignment="1" applyBorder="1" applyFont="1">
      <alignment vertical="bottom"/>
    </xf>
    <xf borderId="11" fillId="3" fontId="10" numFmtId="0" xfId="0" applyAlignment="1" applyBorder="1" applyFont="1">
      <alignment vertical="bottom"/>
    </xf>
    <xf borderId="10" fillId="0" fontId="10" numFmtId="0" xfId="0" applyAlignment="1" applyBorder="1" applyFont="1">
      <alignment vertical="bottom"/>
    </xf>
    <xf borderId="3" fillId="0" fontId="10" numFmtId="0" xfId="0" applyAlignment="1" applyBorder="1" applyFont="1">
      <alignment horizontal="center" vertical="bottom"/>
    </xf>
    <xf borderId="8" fillId="0" fontId="32" numFmtId="0" xfId="0" applyAlignment="1" applyBorder="1" applyFont="1">
      <alignment readingOrder="0" shrinkToFit="0" wrapText="0"/>
    </xf>
    <xf borderId="0" fillId="0" fontId="11" numFmtId="0" xfId="0" applyAlignment="1" applyFont="1">
      <alignment shrinkToFit="0" vertical="bottom" wrapText="1"/>
    </xf>
    <xf borderId="8" fillId="0" fontId="10" numFmtId="0" xfId="0" applyAlignment="1" applyBorder="1" applyFont="1">
      <alignment horizontal="left" shrinkToFit="0" vertical="bottom" wrapText="1"/>
    </xf>
    <xf borderId="8" fillId="0" fontId="11" numFmtId="0" xfId="0" applyAlignment="1" applyBorder="1" applyFont="1">
      <alignment horizontal="center" readingOrder="0" shrinkToFit="0" vertical="bottom" wrapText="1"/>
    </xf>
    <xf borderId="0" fillId="0" fontId="10" numFmtId="164" xfId="0" applyAlignment="1" applyFont="1" applyNumberFormat="1">
      <alignment horizontal="center"/>
    </xf>
    <xf borderId="0" fillId="0" fontId="10" numFmtId="0" xfId="0" applyAlignment="1" applyFont="1">
      <alignment horizontal="center" readingOrder="0" shrinkToFit="0" wrapText="1"/>
    </xf>
    <xf borderId="8" fillId="8" fontId="33" numFmtId="0" xfId="0" applyAlignment="1" applyBorder="1" applyFont="1">
      <alignment horizontal="center" readingOrder="0" shrinkToFit="0" vertical="bottom" wrapText="1"/>
    </xf>
    <xf borderId="0" fillId="0" fontId="5" numFmtId="0" xfId="0" applyAlignment="1" applyFont="1">
      <alignment shrinkToFit="0" wrapText="1"/>
    </xf>
    <xf borderId="7" fillId="0" fontId="11" numFmtId="0" xfId="0" applyAlignment="1" applyBorder="1" applyFont="1">
      <alignment horizontal="center" readingOrder="0" shrinkToFit="0" vertical="bottom" wrapText="1"/>
    </xf>
    <xf borderId="0" fillId="0" fontId="11" numFmtId="0" xfId="0" applyAlignment="1" applyFont="1">
      <alignment horizontal="center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swayam.gov.in/nd1_noc20_cs93/preview" TargetMode="External"/><Relationship Id="rId194" Type="http://schemas.openxmlformats.org/officeDocument/2006/relationships/hyperlink" Target="https://nptel.ac.in/noc/courses/noc19/SEM2/noc19-cs44" TargetMode="External"/><Relationship Id="rId193" Type="http://schemas.openxmlformats.org/officeDocument/2006/relationships/hyperlink" Target="https://swayam.gov.in/nd1_noc20_cs94/preview" TargetMode="External"/><Relationship Id="rId192" Type="http://schemas.openxmlformats.org/officeDocument/2006/relationships/hyperlink" Target="https://nptel.ac.in/courses/106/105/106105164/" TargetMode="External"/><Relationship Id="rId191" Type="http://schemas.openxmlformats.org/officeDocument/2006/relationships/hyperlink" Target="https://nptel.ac.in/noc/courses/noc20/SEM1/noc20-cs10" TargetMode="External"/><Relationship Id="rId187" Type="http://schemas.openxmlformats.org/officeDocument/2006/relationships/hyperlink" Target="https://swayam.gov.in/nd1_noc20_cs92/preview" TargetMode="External"/><Relationship Id="rId186" Type="http://schemas.openxmlformats.org/officeDocument/2006/relationships/hyperlink" Target="https://nptel.ac.in/courses/106/104/106104128/" TargetMode="External"/><Relationship Id="rId185" Type="http://schemas.openxmlformats.org/officeDocument/2006/relationships/hyperlink" Target="https://nptel.ac.in/noc/courses/noc19/SEM2/noc19-cs42" TargetMode="External"/><Relationship Id="rId184" Type="http://schemas.openxmlformats.org/officeDocument/2006/relationships/hyperlink" Target="https://swayam.gov.in/nd1_noc20_cs91/preview" TargetMode="External"/><Relationship Id="rId189" Type="http://schemas.openxmlformats.org/officeDocument/2006/relationships/hyperlink" Target="https://nptel.ac.in/courses/106/104/106104189/" TargetMode="External"/><Relationship Id="rId188" Type="http://schemas.openxmlformats.org/officeDocument/2006/relationships/hyperlink" Target="https://nptel.ac.in/noc/courses/noc19/SEM1/noc19-cs33" TargetMode="External"/><Relationship Id="rId183" Type="http://schemas.openxmlformats.org/officeDocument/2006/relationships/hyperlink" Target="https://swayam.gov.in/nd1_noc20_cs90/preview" TargetMode="External"/><Relationship Id="rId182" Type="http://schemas.openxmlformats.org/officeDocument/2006/relationships/hyperlink" Target="https://swayam.gov.in/nd1_noc20_cs88/preview" TargetMode="External"/><Relationship Id="rId181" Type="http://schemas.openxmlformats.org/officeDocument/2006/relationships/hyperlink" Target="https://swayam.gov.in/nd1_noc20_cs87/preview" TargetMode="External"/><Relationship Id="rId180" Type="http://schemas.openxmlformats.org/officeDocument/2006/relationships/hyperlink" Target="https://swayam.gov.in/nd1_noc20_cs86/preview" TargetMode="External"/><Relationship Id="rId176" Type="http://schemas.openxmlformats.org/officeDocument/2006/relationships/hyperlink" Target="https://swayam.gov.in/nd1_noc20_cs82/preview" TargetMode="External"/><Relationship Id="rId297" Type="http://schemas.openxmlformats.org/officeDocument/2006/relationships/hyperlink" Target="https://swayam.gov.in/nd1_noc20_hs80/preview" TargetMode="External"/><Relationship Id="rId175" Type="http://schemas.openxmlformats.org/officeDocument/2006/relationships/hyperlink" Target="https://swayam.gov.in/nd1_noc20_cs81/preview" TargetMode="External"/><Relationship Id="rId296" Type="http://schemas.openxmlformats.org/officeDocument/2006/relationships/hyperlink" Target="https://swayam.gov.in/nd1_noc20_hs78/preview" TargetMode="External"/><Relationship Id="rId174" Type="http://schemas.openxmlformats.org/officeDocument/2006/relationships/hyperlink" Target="https://swayam.gov.in/nd1_noc20_cs80/preview" TargetMode="External"/><Relationship Id="rId295" Type="http://schemas.openxmlformats.org/officeDocument/2006/relationships/hyperlink" Target="https://swayam.gov.in/nd1_noc20_hs77/preview" TargetMode="External"/><Relationship Id="rId173" Type="http://schemas.openxmlformats.org/officeDocument/2006/relationships/hyperlink" Target="https://nptel.ac.in/noc/courses/noc19/SEM2/noc19-cs80" TargetMode="External"/><Relationship Id="rId294" Type="http://schemas.openxmlformats.org/officeDocument/2006/relationships/hyperlink" Target="https://swayam.gov.in/nd1_noc20_hs76/preview" TargetMode="External"/><Relationship Id="rId179" Type="http://schemas.openxmlformats.org/officeDocument/2006/relationships/hyperlink" Target="https://swayam.gov.in/nd1_noc20_cs85/preview" TargetMode="External"/><Relationship Id="rId178" Type="http://schemas.openxmlformats.org/officeDocument/2006/relationships/hyperlink" Target="https://swayam.gov.in/nd1_noc20_cs84/preview" TargetMode="External"/><Relationship Id="rId299" Type="http://schemas.openxmlformats.org/officeDocument/2006/relationships/hyperlink" Target="https://nptel.ac.in/courses/109/104/109104121/" TargetMode="External"/><Relationship Id="rId177" Type="http://schemas.openxmlformats.org/officeDocument/2006/relationships/hyperlink" Target="https://swayam.gov.in/nd1_noc20_cs83/preview" TargetMode="External"/><Relationship Id="rId298" Type="http://schemas.openxmlformats.org/officeDocument/2006/relationships/hyperlink" Target="https://nptel.ac.in/noc/courses/noc19/SEM2/noc19-hs55" TargetMode="External"/><Relationship Id="rId198" Type="http://schemas.openxmlformats.org/officeDocument/2006/relationships/hyperlink" Target="https://nptel.ac.in/courses/106/106/106106213/" TargetMode="External"/><Relationship Id="rId197" Type="http://schemas.openxmlformats.org/officeDocument/2006/relationships/hyperlink" Target="https://nptel.ac.in/noc/courses/noc19/SEM2/noc19-cs81" TargetMode="External"/><Relationship Id="rId196" Type="http://schemas.openxmlformats.org/officeDocument/2006/relationships/hyperlink" Target="https://swayam.gov.in/nd1_noc20_cs95/preview" TargetMode="External"/><Relationship Id="rId195" Type="http://schemas.openxmlformats.org/officeDocument/2006/relationships/hyperlink" Target="https://nptel.ac.in/courses/106/106/106106210/" TargetMode="External"/><Relationship Id="rId199" Type="http://schemas.openxmlformats.org/officeDocument/2006/relationships/hyperlink" Target="https://swayam.gov.in/nd1_noc20_cs96/preview" TargetMode="External"/><Relationship Id="rId150" Type="http://schemas.openxmlformats.org/officeDocument/2006/relationships/hyperlink" Target="https://swayam.gov.in/nd1_noc20_cs58/preview" TargetMode="External"/><Relationship Id="rId271" Type="http://schemas.openxmlformats.org/officeDocument/2006/relationships/hyperlink" Target="https://swayam.gov.in/nd1_noc20_hs49/preview" TargetMode="External"/><Relationship Id="rId392" Type="http://schemas.openxmlformats.org/officeDocument/2006/relationships/hyperlink" Target="https://swayam.gov.in/nd1_noc20_ma45/preview" TargetMode="External"/><Relationship Id="rId270" Type="http://schemas.openxmlformats.org/officeDocument/2006/relationships/hyperlink" Target="https://swayam.gov.in/nd1_noc20_hs47/preview" TargetMode="External"/><Relationship Id="rId391" Type="http://schemas.openxmlformats.org/officeDocument/2006/relationships/hyperlink" Target="https://swayam.gov.in/nd1_noc20_ma44/preview" TargetMode="External"/><Relationship Id="rId390" Type="http://schemas.openxmlformats.org/officeDocument/2006/relationships/hyperlink" Target="https://swayam.gov.in/nd1_noc20_ma43/preview" TargetMode="External"/><Relationship Id="rId1" Type="http://schemas.openxmlformats.org/officeDocument/2006/relationships/hyperlink" Target="http://s.no" TargetMode="External"/><Relationship Id="rId2" Type="http://schemas.openxmlformats.org/officeDocument/2006/relationships/hyperlink" Target="https://swayam.gov.in/nd1_noc20_ae04/preview" TargetMode="External"/><Relationship Id="rId3" Type="http://schemas.openxmlformats.org/officeDocument/2006/relationships/hyperlink" Target="https://swayam.gov.in/nd1_noc20_ae05/preview" TargetMode="External"/><Relationship Id="rId149" Type="http://schemas.openxmlformats.org/officeDocument/2006/relationships/hyperlink" Target="https://swayam.gov.in/nd1_noc20_cs57/preview" TargetMode="External"/><Relationship Id="rId4" Type="http://schemas.openxmlformats.org/officeDocument/2006/relationships/hyperlink" Target="https://nptel.ac.in/noc/courses/noc19/SEM2/noc19-ae10" TargetMode="External"/><Relationship Id="rId148" Type="http://schemas.openxmlformats.org/officeDocument/2006/relationships/hyperlink" Target="https://swayam.gov.in/nd1_noc20_cs56/preview" TargetMode="External"/><Relationship Id="rId269" Type="http://schemas.openxmlformats.org/officeDocument/2006/relationships/hyperlink" Target="https://swayam.gov.in/nd1_noc20_hs46/preview" TargetMode="External"/><Relationship Id="rId9" Type="http://schemas.openxmlformats.org/officeDocument/2006/relationships/hyperlink" Target="https://nptel.ac.in/courses/101/104/101104075/" TargetMode="External"/><Relationship Id="rId143" Type="http://schemas.openxmlformats.org/officeDocument/2006/relationships/hyperlink" Target="https://swayam.gov.in/nd1_noc20_ce59/preview" TargetMode="External"/><Relationship Id="rId264" Type="http://schemas.openxmlformats.org/officeDocument/2006/relationships/hyperlink" Target="https://swayam.gov.in/nd1_noc20_ee98/preview" TargetMode="External"/><Relationship Id="rId385" Type="http://schemas.openxmlformats.org/officeDocument/2006/relationships/hyperlink" Target="https://swayam.gov.in/nd1_noc20_ma38/preview" TargetMode="External"/><Relationship Id="rId142" Type="http://schemas.openxmlformats.org/officeDocument/2006/relationships/hyperlink" Target="https://swayam.gov.in/nd1_noc20_ce58/preview" TargetMode="External"/><Relationship Id="rId263" Type="http://schemas.openxmlformats.org/officeDocument/2006/relationships/hyperlink" Target="https://nptel.ac.in/courses/108/102/108102145/" TargetMode="External"/><Relationship Id="rId384" Type="http://schemas.openxmlformats.org/officeDocument/2006/relationships/hyperlink" Target="https://swayam.gov.in/nd1_noc20_ma37/preview" TargetMode="External"/><Relationship Id="rId141" Type="http://schemas.openxmlformats.org/officeDocument/2006/relationships/hyperlink" Target="https://nptel.ac.in/courses/105/107/105107176/" TargetMode="External"/><Relationship Id="rId262" Type="http://schemas.openxmlformats.org/officeDocument/2006/relationships/hyperlink" Target="https://nptel.ac.in/noc/courses/noc19/SEM2/noc19-ee37" TargetMode="External"/><Relationship Id="rId383" Type="http://schemas.openxmlformats.org/officeDocument/2006/relationships/hyperlink" Target="https://swayam.gov.in/nd1_noc20_ma36/preview" TargetMode="External"/><Relationship Id="rId140" Type="http://schemas.openxmlformats.org/officeDocument/2006/relationships/hyperlink" Target="https://nptel.ac.in/noc/courses/noc18/SEM2/noc18-ce29" TargetMode="External"/><Relationship Id="rId261" Type="http://schemas.openxmlformats.org/officeDocument/2006/relationships/hyperlink" Target="https://swayam.gov.in/nd1_noc20_ee97/preview" TargetMode="External"/><Relationship Id="rId382" Type="http://schemas.openxmlformats.org/officeDocument/2006/relationships/hyperlink" Target="https://swayam.gov.in/nd1_noc20_ma35/preview" TargetMode="External"/><Relationship Id="rId5" Type="http://schemas.openxmlformats.org/officeDocument/2006/relationships/hyperlink" Target="https://nptel.ac.in/courses/101/104/101104062/" TargetMode="External"/><Relationship Id="rId147" Type="http://schemas.openxmlformats.org/officeDocument/2006/relationships/hyperlink" Target="https://swayam.gov.in/nd1_noc20_ce62/preview" TargetMode="External"/><Relationship Id="rId268" Type="http://schemas.openxmlformats.org/officeDocument/2006/relationships/hyperlink" Target="https://swayam.gov.in/nd1_noc20_hs45/preview" TargetMode="External"/><Relationship Id="rId389" Type="http://schemas.openxmlformats.org/officeDocument/2006/relationships/hyperlink" Target="https://swayam.gov.in/nd1_noc20_ma42/preview" TargetMode="External"/><Relationship Id="rId6" Type="http://schemas.openxmlformats.org/officeDocument/2006/relationships/hyperlink" Target="https://swayam.gov.in/nd1_noc20_ae06/preview" TargetMode="External"/><Relationship Id="rId146" Type="http://schemas.openxmlformats.org/officeDocument/2006/relationships/hyperlink" Target="https://swayam.gov.in/nd1_noc20_ce61/preview" TargetMode="External"/><Relationship Id="rId267" Type="http://schemas.openxmlformats.org/officeDocument/2006/relationships/hyperlink" Target="https://swayam.gov.in/nd1_noc20_hs44/preview" TargetMode="External"/><Relationship Id="rId388" Type="http://schemas.openxmlformats.org/officeDocument/2006/relationships/hyperlink" Target="https://swayam.gov.in/nd1_noc20_ma41/preview" TargetMode="External"/><Relationship Id="rId7" Type="http://schemas.openxmlformats.org/officeDocument/2006/relationships/hyperlink" Target="https://swayam.gov.in/nd1_noc20_ae07/preview" TargetMode="External"/><Relationship Id="rId145" Type="http://schemas.openxmlformats.org/officeDocument/2006/relationships/hyperlink" Target="https://nptel.ac.in/noc/courses/noc19/SEM2/noc19-ce34" TargetMode="External"/><Relationship Id="rId266" Type="http://schemas.openxmlformats.org/officeDocument/2006/relationships/hyperlink" Target="https://swayam.gov.in/nd1_noc20_hs43/preview" TargetMode="External"/><Relationship Id="rId387" Type="http://schemas.openxmlformats.org/officeDocument/2006/relationships/hyperlink" Target="https://swayam.gov.in/nd1_noc20_ma40/preview" TargetMode="External"/><Relationship Id="rId8" Type="http://schemas.openxmlformats.org/officeDocument/2006/relationships/hyperlink" Target="https://nptel.ac.in/noc/courses/noc19/SEM1/noc19-ae02" TargetMode="External"/><Relationship Id="rId144" Type="http://schemas.openxmlformats.org/officeDocument/2006/relationships/hyperlink" Target="https://swayam.gov.in/nd1_noc20_ce60/preview" TargetMode="External"/><Relationship Id="rId265" Type="http://schemas.openxmlformats.org/officeDocument/2006/relationships/hyperlink" Target="https://swayam.gov.in/nd1_noc20_ee99/preview" TargetMode="External"/><Relationship Id="rId386" Type="http://schemas.openxmlformats.org/officeDocument/2006/relationships/hyperlink" Target="https://swayam.gov.in/nd1_noc20_ma39/preview" TargetMode="External"/><Relationship Id="rId260" Type="http://schemas.openxmlformats.org/officeDocument/2006/relationships/hyperlink" Target="https://swayam.gov.in/nd1_noc20_ee96/preview" TargetMode="External"/><Relationship Id="rId381" Type="http://schemas.openxmlformats.org/officeDocument/2006/relationships/hyperlink" Target="https://swayam.gov.in/nd1_noc20_ma34/preview" TargetMode="External"/><Relationship Id="rId380" Type="http://schemas.openxmlformats.org/officeDocument/2006/relationships/hyperlink" Target="https://swayam.gov.in/nd1_noc20_ma33/preview" TargetMode="External"/><Relationship Id="rId139" Type="http://schemas.openxmlformats.org/officeDocument/2006/relationships/hyperlink" Target="https://swayam.gov.in/nd1_noc20_ce57/preview" TargetMode="External"/><Relationship Id="rId138" Type="http://schemas.openxmlformats.org/officeDocument/2006/relationships/hyperlink" Target="https://swayam.gov.in/nd1_noc20_ce56/preview" TargetMode="External"/><Relationship Id="rId259" Type="http://schemas.openxmlformats.org/officeDocument/2006/relationships/hyperlink" Target="https://swayam.gov.in/nd1_noc20_ee95/preview" TargetMode="External"/><Relationship Id="rId137" Type="http://schemas.openxmlformats.org/officeDocument/2006/relationships/hyperlink" Target="https://swayam.gov.in/nd1_noc20_ce55/preview" TargetMode="External"/><Relationship Id="rId258" Type="http://schemas.openxmlformats.org/officeDocument/2006/relationships/hyperlink" Target="https://nptel.ac.in/courses/108/104/108104092/" TargetMode="External"/><Relationship Id="rId379" Type="http://schemas.openxmlformats.org/officeDocument/2006/relationships/hyperlink" Target="https://swayam.gov.in/nd1_noc20_ma32/preview" TargetMode="External"/><Relationship Id="rId132" Type="http://schemas.openxmlformats.org/officeDocument/2006/relationships/hyperlink" Target="https://swayam.gov.in/nd1_noc20_ce50/preview" TargetMode="External"/><Relationship Id="rId253" Type="http://schemas.openxmlformats.org/officeDocument/2006/relationships/hyperlink" Target="https://swayam.gov.in/nd1_noc20_ee93/preview" TargetMode="External"/><Relationship Id="rId374" Type="http://schemas.openxmlformats.org/officeDocument/2006/relationships/hyperlink" Target="https://swayam.gov.in/nd1_noc20_ma28/preview" TargetMode="External"/><Relationship Id="rId495" Type="http://schemas.openxmlformats.org/officeDocument/2006/relationships/hyperlink" Target="https://swayam.gov.in/nd1_noc20_ph20/preview" TargetMode="External"/><Relationship Id="rId131" Type="http://schemas.openxmlformats.org/officeDocument/2006/relationships/hyperlink" Target="https://swayam.gov.in/nd1_noc20_ce49/preview" TargetMode="External"/><Relationship Id="rId252" Type="http://schemas.openxmlformats.org/officeDocument/2006/relationships/hyperlink" Target="https://nptel.ac.in/courses/108/106/108106150/" TargetMode="External"/><Relationship Id="rId373" Type="http://schemas.openxmlformats.org/officeDocument/2006/relationships/hyperlink" Target="https://swayam.gov.in/nd1_noc20_ma27/preview" TargetMode="External"/><Relationship Id="rId494" Type="http://schemas.openxmlformats.org/officeDocument/2006/relationships/hyperlink" Target="https://swayam.gov.in/nd1_noc20_ph19/preview" TargetMode="External"/><Relationship Id="rId130" Type="http://schemas.openxmlformats.org/officeDocument/2006/relationships/hyperlink" Target="https://swayam.gov.in/nd1_noc20_ce48/preview" TargetMode="External"/><Relationship Id="rId251" Type="http://schemas.openxmlformats.org/officeDocument/2006/relationships/hyperlink" Target="https://swayam.gov.in/nd1_noc20_ee92/preview" TargetMode="External"/><Relationship Id="rId372" Type="http://schemas.openxmlformats.org/officeDocument/2006/relationships/hyperlink" Target="https://swayam.gov.in/nd1_noc20_ma26/preview" TargetMode="External"/><Relationship Id="rId493" Type="http://schemas.openxmlformats.org/officeDocument/2006/relationships/hyperlink" Target="https://swayam.gov.in/nd1_noc20_ph18/preview" TargetMode="External"/><Relationship Id="rId250" Type="http://schemas.openxmlformats.org/officeDocument/2006/relationships/hyperlink" Target="https://swayam.gov.in/nd1_noc20_ee91/preview" TargetMode="External"/><Relationship Id="rId371" Type="http://schemas.openxmlformats.org/officeDocument/2006/relationships/hyperlink" Target="https://swayam.gov.in/nd1_noc20_mg71/preview" TargetMode="External"/><Relationship Id="rId492" Type="http://schemas.openxmlformats.org/officeDocument/2006/relationships/hyperlink" Target="https://swayam.gov.in/nd1_noc20_ph17/preview" TargetMode="External"/><Relationship Id="rId136" Type="http://schemas.openxmlformats.org/officeDocument/2006/relationships/hyperlink" Target="https://swayam.gov.in/nd1_noc20_ce54/preview" TargetMode="External"/><Relationship Id="rId257" Type="http://schemas.openxmlformats.org/officeDocument/2006/relationships/hyperlink" Target="https://nptel.ac.in/noc/courses/noc19/SEM1/noc19-ee26" TargetMode="External"/><Relationship Id="rId378" Type="http://schemas.openxmlformats.org/officeDocument/2006/relationships/hyperlink" Target="https://swayam.gov.in/nd1_noc20_ma25/preview" TargetMode="External"/><Relationship Id="rId499" Type="http://schemas.openxmlformats.org/officeDocument/2006/relationships/hyperlink" Target="https://swayam.gov.in/nd1_noc20_ph24/preview" TargetMode="External"/><Relationship Id="rId135" Type="http://schemas.openxmlformats.org/officeDocument/2006/relationships/hyperlink" Target="https://swayam.gov.in/nd1_noc20_ce53/preview" TargetMode="External"/><Relationship Id="rId256" Type="http://schemas.openxmlformats.org/officeDocument/2006/relationships/hyperlink" Target="https://swayam.gov.in/nd1_noc20_ee94/preview" TargetMode="External"/><Relationship Id="rId377" Type="http://schemas.openxmlformats.org/officeDocument/2006/relationships/hyperlink" Target="https://swayam.gov.in/nd1_noc20_ma31/preview" TargetMode="External"/><Relationship Id="rId498" Type="http://schemas.openxmlformats.org/officeDocument/2006/relationships/hyperlink" Target="https://swayam.gov.in/nd1_noc20_ph23/preview" TargetMode="External"/><Relationship Id="rId134" Type="http://schemas.openxmlformats.org/officeDocument/2006/relationships/hyperlink" Target="https://swayam.gov.in/nd1_noc20_ce52/preview" TargetMode="External"/><Relationship Id="rId255" Type="http://schemas.openxmlformats.org/officeDocument/2006/relationships/hyperlink" Target="https://nptel.ac.in/courses/108/104/108104099/" TargetMode="External"/><Relationship Id="rId376" Type="http://schemas.openxmlformats.org/officeDocument/2006/relationships/hyperlink" Target="https://swayam.gov.in/nd1_noc20_ma30/preview" TargetMode="External"/><Relationship Id="rId497" Type="http://schemas.openxmlformats.org/officeDocument/2006/relationships/hyperlink" Target="https://swayam.gov.in/nd1_noc20_ph22/preview" TargetMode="External"/><Relationship Id="rId133" Type="http://schemas.openxmlformats.org/officeDocument/2006/relationships/hyperlink" Target="https://swayam.gov.in/nd1_noc20_ce51/preview" TargetMode="External"/><Relationship Id="rId254" Type="http://schemas.openxmlformats.org/officeDocument/2006/relationships/hyperlink" Target="https://nptel.ac.in/noc/courses/noc17/SEM2/noc17-ee18" TargetMode="External"/><Relationship Id="rId375" Type="http://schemas.openxmlformats.org/officeDocument/2006/relationships/hyperlink" Target="https://swayam.gov.in/nd1_noc20_ma29/preview" TargetMode="External"/><Relationship Id="rId496" Type="http://schemas.openxmlformats.org/officeDocument/2006/relationships/hyperlink" Target="https://swayam.gov.in/nd1_noc20_ph21/preview" TargetMode="External"/><Relationship Id="rId172" Type="http://schemas.openxmlformats.org/officeDocument/2006/relationships/hyperlink" Target="https://swayam.gov.in/nd1_noc20_cs79/preview" TargetMode="External"/><Relationship Id="rId293" Type="http://schemas.openxmlformats.org/officeDocument/2006/relationships/hyperlink" Target="https://swayam.gov.in/nd1_noc20_hs74/preview" TargetMode="External"/><Relationship Id="rId171" Type="http://schemas.openxmlformats.org/officeDocument/2006/relationships/hyperlink" Target="https://swayam.gov.in/nd1_noc20_cs78/preview" TargetMode="External"/><Relationship Id="rId292" Type="http://schemas.openxmlformats.org/officeDocument/2006/relationships/hyperlink" Target="https://swayam.gov.in/nd1_noc20_hs72/preview" TargetMode="External"/><Relationship Id="rId170" Type="http://schemas.openxmlformats.org/officeDocument/2006/relationships/hyperlink" Target="https://nptel.ac.in/noc/courses/noc19/SEM2/noc19-cs71" TargetMode="External"/><Relationship Id="rId291" Type="http://schemas.openxmlformats.org/officeDocument/2006/relationships/hyperlink" Target="https://swayam.gov.in/nd1_noc20_hs71/preview" TargetMode="External"/><Relationship Id="rId290" Type="http://schemas.openxmlformats.org/officeDocument/2006/relationships/hyperlink" Target="https://swayam.gov.in/nd1_noc20_hs69/preview" TargetMode="External"/><Relationship Id="rId165" Type="http://schemas.openxmlformats.org/officeDocument/2006/relationships/hyperlink" Target="https://swayam.gov.in/nd1_noc20_cs72/preview" TargetMode="External"/><Relationship Id="rId286" Type="http://schemas.openxmlformats.org/officeDocument/2006/relationships/hyperlink" Target="https://swayam.gov.in/nd1_noc20_hs64/preview" TargetMode="External"/><Relationship Id="rId164" Type="http://schemas.openxmlformats.org/officeDocument/2006/relationships/hyperlink" Target="https://swayam.gov.in/nd1_noc20_cs71/preview" TargetMode="External"/><Relationship Id="rId285" Type="http://schemas.openxmlformats.org/officeDocument/2006/relationships/hyperlink" Target="https://swayam.gov.in/nd1_noc20_hs63/preview" TargetMode="External"/><Relationship Id="rId163" Type="http://schemas.openxmlformats.org/officeDocument/2006/relationships/hyperlink" Target="https://swayam.gov.in/nd1_noc20_cs70/preview" TargetMode="External"/><Relationship Id="rId284" Type="http://schemas.openxmlformats.org/officeDocument/2006/relationships/hyperlink" Target="https://swayam.gov.in/nd1_noc20_hs62/preview" TargetMode="External"/><Relationship Id="rId162" Type="http://schemas.openxmlformats.org/officeDocument/2006/relationships/hyperlink" Target="https://swayam.gov.in/nd1_noc20_cs69/preview" TargetMode="External"/><Relationship Id="rId283" Type="http://schemas.openxmlformats.org/officeDocument/2006/relationships/hyperlink" Target="https://swayam.gov.in/nd1_noc20_hs61/preview" TargetMode="External"/><Relationship Id="rId169" Type="http://schemas.openxmlformats.org/officeDocument/2006/relationships/hyperlink" Target="https://swayam.gov.in/nd1_noc20_cs77/preview" TargetMode="External"/><Relationship Id="rId168" Type="http://schemas.openxmlformats.org/officeDocument/2006/relationships/hyperlink" Target="https://swayam.gov.in/nd1_noc20_cs75/preview" TargetMode="External"/><Relationship Id="rId289" Type="http://schemas.openxmlformats.org/officeDocument/2006/relationships/hyperlink" Target="https://swayam.gov.in/nd1_noc20_hs68/preview" TargetMode="External"/><Relationship Id="rId167" Type="http://schemas.openxmlformats.org/officeDocument/2006/relationships/hyperlink" Target="https://swayam.gov.in/nd1_noc20_cs74/preview" TargetMode="External"/><Relationship Id="rId288" Type="http://schemas.openxmlformats.org/officeDocument/2006/relationships/hyperlink" Target="https://swayam.gov.in/nd1_noc20_hs66/preview" TargetMode="External"/><Relationship Id="rId166" Type="http://schemas.openxmlformats.org/officeDocument/2006/relationships/hyperlink" Target="https://swayam.gov.in/nd1_noc20_cs73/preview" TargetMode="External"/><Relationship Id="rId287" Type="http://schemas.openxmlformats.org/officeDocument/2006/relationships/hyperlink" Target="https://swayam.gov.in/nd1_noc20_hs65/preview" TargetMode="External"/><Relationship Id="rId161" Type="http://schemas.openxmlformats.org/officeDocument/2006/relationships/hyperlink" Target="https://swayam.gov.in/nd1_noc20_cs68/preview" TargetMode="External"/><Relationship Id="rId282" Type="http://schemas.openxmlformats.org/officeDocument/2006/relationships/hyperlink" Target="https://swayam.gov.in/nd1_noc20_hs60/preview" TargetMode="External"/><Relationship Id="rId160" Type="http://schemas.openxmlformats.org/officeDocument/2006/relationships/hyperlink" Target="https://swayam.gov.in/nd1_noc20_cs67/preview" TargetMode="External"/><Relationship Id="rId281" Type="http://schemas.openxmlformats.org/officeDocument/2006/relationships/hyperlink" Target="https://swayam.gov.in/nd1_noc20_hs59/preview" TargetMode="External"/><Relationship Id="rId280" Type="http://schemas.openxmlformats.org/officeDocument/2006/relationships/hyperlink" Target="https://swayam.gov.in/nd1_noc20_hs58/preview" TargetMode="External"/><Relationship Id="rId159" Type="http://schemas.openxmlformats.org/officeDocument/2006/relationships/hyperlink" Target="https://swayam.gov.in/nd1_noc20_cs66/preview" TargetMode="External"/><Relationship Id="rId154" Type="http://schemas.openxmlformats.org/officeDocument/2006/relationships/hyperlink" Target="https://swayam.gov.in/nd1_noc20_cs61/preview" TargetMode="External"/><Relationship Id="rId275" Type="http://schemas.openxmlformats.org/officeDocument/2006/relationships/hyperlink" Target="https://swayam.gov.in/nd1_noc20_hs53/preview" TargetMode="External"/><Relationship Id="rId396" Type="http://schemas.openxmlformats.org/officeDocument/2006/relationships/hyperlink" Target="https://swayam.gov.in/nd1_noc20_ma49/preview" TargetMode="External"/><Relationship Id="rId153" Type="http://schemas.openxmlformats.org/officeDocument/2006/relationships/hyperlink" Target="https://swayam.gov.in/nd1_noc20_cs60/preview" TargetMode="External"/><Relationship Id="rId274" Type="http://schemas.openxmlformats.org/officeDocument/2006/relationships/hyperlink" Target="https://swayam.gov.in/nd1_noc20_hs52/preview" TargetMode="External"/><Relationship Id="rId395" Type="http://schemas.openxmlformats.org/officeDocument/2006/relationships/hyperlink" Target="https://swayam.gov.in/nd1_noc20_ma48/preview" TargetMode="External"/><Relationship Id="rId152" Type="http://schemas.openxmlformats.org/officeDocument/2006/relationships/hyperlink" Target="https://nptel.ac.in/courses/106/105/106105153/" TargetMode="External"/><Relationship Id="rId273" Type="http://schemas.openxmlformats.org/officeDocument/2006/relationships/hyperlink" Target="https://swayam.gov.in/nd1_noc20_hs51/preview" TargetMode="External"/><Relationship Id="rId394" Type="http://schemas.openxmlformats.org/officeDocument/2006/relationships/hyperlink" Target="https://swayam.gov.in/nd1_noc20_ma47/preview" TargetMode="External"/><Relationship Id="rId151" Type="http://schemas.openxmlformats.org/officeDocument/2006/relationships/hyperlink" Target="https://swayam.gov.in/nd1_noc20_cs59/preview" TargetMode="External"/><Relationship Id="rId272" Type="http://schemas.openxmlformats.org/officeDocument/2006/relationships/hyperlink" Target="https://swayam.gov.in/nd1_noc20_hs50/preview" TargetMode="External"/><Relationship Id="rId393" Type="http://schemas.openxmlformats.org/officeDocument/2006/relationships/hyperlink" Target="https://swayam.gov.in/nd1_noc20_ma46/preview" TargetMode="External"/><Relationship Id="rId158" Type="http://schemas.openxmlformats.org/officeDocument/2006/relationships/hyperlink" Target="https://swayam.gov.in/nd1_noc20_cs65/preview" TargetMode="External"/><Relationship Id="rId279" Type="http://schemas.openxmlformats.org/officeDocument/2006/relationships/hyperlink" Target="https://swayam.gov.in/nd1_noc20_hs57/preview" TargetMode="External"/><Relationship Id="rId157" Type="http://schemas.openxmlformats.org/officeDocument/2006/relationships/hyperlink" Target="https://swayam.gov.in/nd1_noc20_cs64/preview" TargetMode="External"/><Relationship Id="rId278" Type="http://schemas.openxmlformats.org/officeDocument/2006/relationships/hyperlink" Target="https://swayam.gov.in/nd1_noc20_hs56/preview" TargetMode="External"/><Relationship Id="rId399" Type="http://schemas.openxmlformats.org/officeDocument/2006/relationships/hyperlink" Target="https://swayam.gov.in/nd1_noc20_ma52/preview" TargetMode="External"/><Relationship Id="rId156" Type="http://schemas.openxmlformats.org/officeDocument/2006/relationships/hyperlink" Target="https://swayam.gov.in/nd1_noc20_cs63/preview" TargetMode="External"/><Relationship Id="rId277" Type="http://schemas.openxmlformats.org/officeDocument/2006/relationships/hyperlink" Target="https://swayam.gov.in/nd1_noc20_hs55/preview" TargetMode="External"/><Relationship Id="rId398" Type="http://schemas.openxmlformats.org/officeDocument/2006/relationships/hyperlink" Target="https://swayam.gov.in/nd1_noc20_ma51/preview" TargetMode="External"/><Relationship Id="rId155" Type="http://schemas.openxmlformats.org/officeDocument/2006/relationships/hyperlink" Target="https://swayam.gov.in/nd1_noc20_cs62/preview" TargetMode="External"/><Relationship Id="rId276" Type="http://schemas.openxmlformats.org/officeDocument/2006/relationships/hyperlink" Target="https://swayam.gov.in/nd1_noc20_hs54/preview" TargetMode="External"/><Relationship Id="rId397" Type="http://schemas.openxmlformats.org/officeDocument/2006/relationships/hyperlink" Target="https://swayam.gov.in/nd1_noc20_ma50/preview" TargetMode="External"/><Relationship Id="rId40" Type="http://schemas.openxmlformats.org/officeDocument/2006/relationships/hyperlink" Target="https://swayam.gov.in/nd1_noc20_bt21/preview" TargetMode="External"/><Relationship Id="rId42" Type="http://schemas.openxmlformats.org/officeDocument/2006/relationships/hyperlink" Target="https://swayam.gov.in/nd1_noc20_bt23/preview" TargetMode="External"/><Relationship Id="rId41" Type="http://schemas.openxmlformats.org/officeDocument/2006/relationships/hyperlink" Target="https://swayam.gov.in/nd1_noc20_bt22/preview" TargetMode="External"/><Relationship Id="rId44" Type="http://schemas.openxmlformats.org/officeDocument/2006/relationships/hyperlink" Target="https://swayam.gov.in/nd1_noc20_bt25/preview" TargetMode="External"/><Relationship Id="rId43" Type="http://schemas.openxmlformats.org/officeDocument/2006/relationships/hyperlink" Target="https://swayam.gov.in/nd1_noc20_bt24/preview" TargetMode="External"/><Relationship Id="rId46" Type="http://schemas.openxmlformats.org/officeDocument/2006/relationships/hyperlink" Target="https://swayam.gov.in/nd1_noc20_bt26/preview" TargetMode="External"/><Relationship Id="rId45" Type="http://schemas.openxmlformats.org/officeDocument/2006/relationships/hyperlink" Target="https://nptel.ac.in/courses/102/106/102106022/" TargetMode="External"/><Relationship Id="rId509" Type="http://schemas.openxmlformats.org/officeDocument/2006/relationships/hyperlink" Target="https://swayam.gov.in/nd1_noc20_te11/preview" TargetMode="External"/><Relationship Id="rId508" Type="http://schemas.openxmlformats.org/officeDocument/2006/relationships/hyperlink" Target="https://swayam.gov.in/nd1_noc20_te10/preview" TargetMode="External"/><Relationship Id="rId503" Type="http://schemas.openxmlformats.org/officeDocument/2006/relationships/hyperlink" Target="https://swayam.gov.in/nd1_noc20_oe03/preview" TargetMode="External"/><Relationship Id="rId502" Type="http://schemas.openxmlformats.org/officeDocument/2006/relationships/hyperlink" Target="https://swayam.gov.in/nd1_noc20_oe02/preview" TargetMode="External"/><Relationship Id="rId501" Type="http://schemas.openxmlformats.org/officeDocument/2006/relationships/hyperlink" Target="https://nptel.ac.in/courses/115/102/115102103/" TargetMode="External"/><Relationship Id="rId500" Type="http://schemas.openxmlformats.org/officeDocument/2006/relationships/hyperlink" Target="https://nptel.ac.in/noc/courses/noc19/SEM1/noc19-ph07" TargetMode="External"/><Relationship Id="rId507" Type="http://schemas.openxmlformats.org/officeDocument/2006/relationships/hyperlink" Target="https://swayam.gov.in/nd1_noc20_te09/preview" TargetMode="External"/><Relationship Id="rId506" Type="http://schemas.openxmlformats.org/officeDocument/2006/relationships/hyperlink" Target="https://swayam.gov.in/nd1_noc20_te08/preview" TargetMode="External"/><Relationship Id="rId505" Type="http://schemas.openxmlformats.org/officeDocument/2006/relationships/hyperlink" Target="https://swayam.gov.in/nd1_noc20_te07/preview" TargetMode="External"/><Relationship Id="rId504" Type="http://schemas.openxmlformats.org/officeDocument/2006/relationships/hyperlink" Target="https://swayam.gov.in/nd1_noc20_te06/preview" TargetMode="External"/><Relationship Id="rId48" Type="http://schemas.openxmlformats.org/officeDocument/2006/relationships/hyperlink" Target="https://swayam.gov.in/nd1_noc20_bt28/preview" TargetMode="External"/><Relationship Id="rId47" Type="http://schemas.openxmlformats.org/officeDocument/2006/relationships/hyperlink" Target="https://swayam.gov.in/nd1_noc20_bt27/preview" TargetMode="External"/><Relationship Id="rId49" Type="http://schemas.openxmlformats.org/officeDocument/2006/relationships/hyperlink" Target="https://swayam.gov.in/nd1_noc20_bt29/preview" TargetMode="External"/><Relationship Id="rId31" Type="http://schemas.openxmlformats.org/officeDocument/2006/relationships/hyperlink" Target="https://swayam.gov.in/nd1_noc20_ar10/preview" TargetMode="External"/><Relationship Id="rId30" Type="http://schemas.openxmlformats.org/officeDocument/2006/relationships/hyperlink" Target="https://swayam.gov.in/nd1_noc20_ar09/preview" TargetMode="External"/><Relationship Id="rId33" Type="http://schemas.openxmlformats.org/officeDocument/2006/relationships/hyperlink" Target="https://swayam.gov.in/nd1_noc20_ar12/preview" TargetMode="External"/><Relationship Id="rId32" Type="http://schemas.openxmlformats.org/officeDocument/2006/relationships/hyperlink" Target="https://swayam.gov.in/nd1_noc20_ar11/preview" TargetMode="External"/><Relationship Id="rId35" Type="http://schemas.openxmlformats.org/officeDocument/2006/relationships/hyperlink" Target="https://swayam.gov.in/nd1_noc20_ar14/preview" TargetMode="External"/><Relationship Id="rId34" Type="http://schemas.openxmlformats.org/officeDocument/2006/relationships/hyperlink" Target="https://swayam.gov.in/nd1_noc20_ar13/preview" TargetMode="External"/><Relationship Id="rId37" Type="http://schemas.openxmlformats.org/officeDocument/2006/relationships/hyperlink" Target="https://swayam.gov.in/nd1_noc20_ar16/preview" TargetMode="External"/><Relationship Id="rId36" Type="http://schemas.openxmlformats.org/officeDocument/2006/relationships/hyperlink" Target="https://swayam.gov.in/nd1_noc20_ar15/preview" TargetMode="External"/><Relationship Id="rId39" Type="http://schemas.openxmlformats.org/officeDocument/2006/relationships/hyperlink" Target="https://swayam.gov.in/nd1_noc20_bt20/preview" TargetMode="External"/><Relationship Id="rId38" Type="http://schemas.openxmlformats.org/officeDocument/2006/relationships/hyperlink" Target="https://swayam.gov.in/nd1_noc20_bt19/preview" TargetMode="External"/><Relationship Id="rId20" Type="http://schemas.openxmlformats.org/officeDocument/2006/relationships/hyperlink" Target="https://swayam.gov.in/nd1_noc20_ag04/preview" TargetMode="External"/><Relationship Id="rId22" Type="http://schemas.openxmlformats.org/officeDocument/2006/relationships/hyperlink" Target="https://swayam.gov.in/nd1_noc20_ag06/preview" TargetMode="External"/><Relationship Id="rId21" Type="http://schemas.openxmlformats.org/officeDocument/2006/relationships/hyperlink" Target="https://swayam.gov.in/nd1_noc20_ag05/preview" TargetMode="External"/><Relationship Id="rId24" Type="http://schemas.openxmlformats.org/officeDocument/2006/relationships/hyperlink" Target="https://swayam.gov.in/nd1_noc20_me46/preview" TargetMode="External"/><Relationship Id="rId23" Type="http://schemas.openxmlformats.org/officeDocument/2006/relationships/hyperlink" Target="https://swayam.gov.in/nd1_noc20_ag07/preview" TargetMode="External"/><Relationship Id="rId409" Type="http://schemas.openxmlformats.org/officeDocument/2006/relationships/hyperlink" Target="https://swayam.gov.in/nd1_noc20_me52/preview" TargetMode="External"/><Relationship Id="rId404" Type="http://schemas.openxmlformats.org/officeDocument/2006/relationships/hyperlink" Target="https://swayam.gov.in/nd1_noc20_hs79/preview" TargetMode="External"/><Relationship Id="rId403" Type="http://schemas.openxmlformats.org/officeDocument/2006/relationships/hyperlink" Target="https://swayam.gov.in/nd1_noc20_ma55/preview" TargetMode="External"/><Relationship Id="rId402" Type="http://schemas.openxmlformats.org/officeDocument/2006/relationships/hyperlink" Target="https://swayam.gov.in/nd1_noc20_ma54/preview" TargetMode="External"/><Relationship Id="rId401" Type="http://schemas.openxmlformats.org/officeDocument/2006/relationships/hyperlink" Target="https://nptel.ac.in/courses/111/104/111104100/" TargetMode="External"/><Relationship Id="rId408" Type="http://schemas.openxmlformats.org/officeDocument/2006/relationships/hyperlink" Target="https://swayam.gov.in/nd1_noc20_me51/preview" TargetMode="External"/><Relationship Id="rId407" Type="http://schemas.openxmlformats.org/officeDocument/2006/relationships/hyperlink" Target="https://swayam.gov.in/nd1_noc20_me50/preview" TargetMode="External"/><Relationship Id="rId406" Type="http://schemas.openxmlformats.org/officeDocument/2006/relationships/hyperlink" Target="https://swayam.gov.in/nd1_noc20_me49/preview" TargetMode="External"/><Relationship Id="rId405" Type="http://schemas.openxmlformats.org/officeDocument/2006/relationships/hyperlink" Target="https://swayam.gov.in/nd1_noc20_me48/preview" TargetMode="External"/><Relationship Id="rId26" Type="http://schemas.openxmlformats.org/officeDocument/2006/relationships/hyperlink" Target="https://swayam.gov.in/nd1_noc20_ar04/preview" TargetMode="External"/><Relationship Id="rId25" Type="http://schemas.openxmlformats.org/officeDocument/2006/relationships/hyperlink" Target="https://swayam.gov.in/nd1_noc20_me47/preview" TargetMode="External"/><Relationship Id="rId28" Type="http://schemas.openxmlformats.org/officeDocument/2006/relationships/hyperlink" Target="https://swayam.gov.in/nd1_noc20_ar07/preview" TargetMode="External"/><Relationship Id="rId27" Type="http://schemas.openxmlformats.org/officeDocument/2006/relationships/hyperlink" Target="https://swayam.gov.in/nd1_noc20_ar05/preview" TargetMode="External"/><Relationship Id="rId400" Type="http://schemas.openxmlformats.org/officeDocument/2006/relationships/hyperlink" Target="https://swayam.gov.in/nd1_noc20_ma53/preview" TargetMode="External"/><Relationship Id="rId29" Type="http://schemas.openxmlformats.org/officeDocument/2006/relationships/hyperlink" Target="https://swayam.gov.in/nd1_noc20_ar08/preview" TargetMode="External"/><Relationship Id="rId11" Type="http://schemas.openxmlformats.org/officeDocument/2006/relationships/hyperlink" Target="https://swayam.gov.in/nd1_noc20_ae09/preview" TargetMode="External"/><Relationship Id="rId10" Type="http://schemas.openxmlformats.org/officeDocument/2006/relationships/hyperlink" Target="https://swayam.gov.in/nd1_noc20_ae08/preview" TargetMode="External"/><Relationship Id="rId13" Type="http://schemas.openxmlformats.org/officeDocument/2006/relationships/hyperlink" Target="https://swayam.gov.in/nd1_noc20_ae11/preview" TargetMode="External"/><Relationship Id="rId12" Type="http://schemas.openxmlformats.org/officeDocument/2006/relationships/hyperlink" Target="https://swayam.gov.in/nd1_noc20_ae10/preview" TargetMode="External"/><Relationship Id="rId15" Type="http://schemas.openxmlformats.org/officeDocument/2006/relationships/hyperlink" Target="https://swayam.gov.in/nd1_noc20_ae13/preview" TargetMode="External"/><Relationship Id="rId14" Type="http://schemas.openxmlformats.org/officeDocument/2006/relationships/hyperlink" Target="https://swayam.gov.in/nd1_noc20_ae12/preview" TargetMode="External"/><Relationship Id="rId17" Type="http://schemas.openxmlformats.org/officeDocument/2006/relationships/hyperlink" Target="https://swayam.gov.in/nd1_noc20_ag01/preview" TargetMode="External"/><Relationship Id="rId16" Type="http://schemas.openxmlformats.org/officeDocument/2006/relationships/hyperlink" Target="https://swayam.gov.in/nd1_noc20_ae14/preview" TargetMode="External"/><Relationship Id="rId19" Type="http://schemas.openxmlformats.org/officeDocument/2006/relationships/hyperlink" Target="https://swayam.gov.in/nd1_noc20_ag03/preview" TargetMode="External"/><Relationship Id="rId510" Type="http://schemas.openxmlformats.org/officeDocument/2006/relationships/drawing" Target="../drawings/drawing1.xml"/><Relationship Id="rId18" Type="http://schemas.openxmlformats.org/officeDocument/2006/relationships/hyperlink" Target="https://swayam.gov.in/nd1_noc20_ag02/preview" TargetMode="External"/><Relationship Id="rId84" Type="http://schemas.openxmlformats.org/officeDocument/2006/relationships/hyperlink" Target="https://swayam.gov.in/nd1_noc20_ch31/preview" TargetMode="External"/><Relationship Id="rId83" Type="http://schemas.openxmlformats.org/officeDocument/2006/relationships/hyperlink" Target="https://swayam.gov.in/nd1_noc20_ch30/preview" TargetMode="External"/><Relationship Id="rId86" Type="http://schemas.openxmlformats.org/officeDocument/2006/relationships/hyperlink" Target="https://swayam.gov.in/nd1_noc20_ch34/preview" TargetMode="External"/><Relationship Id="rId85" Type="http://schemas.openxmlformats.org/officeDocument/2006/relationships/hyperlink" Target="https://swayam.gov.in/nd1_noc20_ch33/preview" TargetMode="External"/><Relationship Id="rId88" Type="http://schemas.openxmlformats.org/officeDocument/2006/relationships/hyperlink" Target="https://swayam.gov.in/nd1_noc20_ch36/preview" TargetMode="External"/><Relationship Id="rId87" Type="http://schemas.openxmlformats.org/officeDocument/2006/relationships/hyperlink" Target="https://swayam.gov.in/nd1_noc20_ch35/preview" TargetMode="External"/><Relationship Id="rId89" Type="http://schemas.openxmlformats.org/officeDocument/2006/relationships/hyperlink" Target="https://swayam.gov.in/nd1_noc20_ch37/preview" TargetMode="External"/><Relationship Id="rId80" Type="http://schemas.openxmlformats.org/officeDocument/2006/relationships/hyperlink" Target="https://swayam.gov.in/nd1_noc20_ch27/preview" TargetMode="External"/><Relationship Id="rId82" Type="http://schemas.openxmlformats.org/officeDocument/2006/relationships/hyperlink" Target="https://swayam.gov.in/nd1_noc20_ch29/preview" TargetMode="External"/><Relationship Id="rId81" Type="http://schemas.openxmlformats.org/officeDocument/2006/relationships/hyperlink" Target="https://swayam.gov.in/nd1_noc20_ch28/preview" TargetMode="External"/><Relationship Id="rId73" Type="http://schemas.openxmlformats.org/officeDocument/2006/relationships/hyperlink" Target="https://swayam.gov.in/nd1_noc20_bt43/preview" TargetMode="External"/><Relationship Id="rId72" Type="http://schemas.openxmlformats.org/officeDocument/2006/relationships/hyperlink" Target="https://nptel.ac.in/courses/102/104/102104058/" TargetMode="External"/><Relationship Id="rId75" Type="http://schemas.openxmlformats.org/officeDocument/2006/relationships/hyperlink" Target="https://swayam.gov.in/nd1_noc20_ch22/preview" TargetMode="External"/><Relationship Id="rId74" Type="http://schemas.openxmlformats.org/officeDocument/2006/relationships/hyperlink" Target="https://swayam.gov.in/nd1_noc20_ch21/preview" TargetMode="External"/><Relationship Id="rId77" Type="http://schemas.openxmlformats.org/officeDocument/2006/relationships/hyperlink" Target="https://swayam.gov.in/nd1_noc20_ch24/preview" TargetMode="External"/><Relationship Id="rId76" Type="http://schemas.openxmlformats.org/officeDocument/2006/relationships/hyperlink" Target="https://swayam.gov.in/nd1_noc20_ch23/preview" TargetMode="External"/><Relationship Id="rId79" Type="http://schemas.openxmlformats.org/officeDocument/2006/relationships/hyperlink" Target="https://swayam.gov.in/nd1_noc20_ch26/preview" TargetMode="External"/><Relationship Id="rId78" Type="http://schemas.openxmlformats.org/officeDocument/2006/relationships/hyperlink" Target="https://swayam.gov.in/nd1_noc20_ch25/preview" TargetMode="External"/><Relationship Id="rId71" Type="http://schemas.openxmlformats.org/officeDocument/2006/relationships/hyperlink" Target="https://nptel.ac.in/noc/courses/noc19/SEM1/noc19-bt11" TargetMode="External"/><Relationship Id="rId70" Type="http://schemas.openxmlformats.org/officeDocument/2006/relationships/hyperlink" Target="https://swayam.gov.in/nd1_noc20_bt42/preview" TargetMode="External"/><Relationship Id="rId62" Type="http://schemas.openxmlformats.org/officeDocument/2006/relationships/hyperlink" Target="https://nptel.ac.in/noc/courses/noc19/SEM2/noc19-bt32" TargetMode="External"/><Relationship Id="rId61" Type="http://schemas.openxmlformats.org/officeDocument/2006/relationships/hyperlink" Target="https://swayam.gov.in/nd1_noc20_bt39/preview" TargetMode="External"/><Relationship Id="rId64" Type="http://schemas.openxmlformats.org/officeDocument/2006/relationships/hyperlink" Target="https://swayam.gov.in/nd1_noc20_bt40/preview" TargetMode="External"/><Relationship Id="rId63" Type="http://schemas.openxmlformats.org/officeDocument/2006/relationships/hyperlink" Target="https://nptel.ac.in/courses/102/104/102104068/" TargetMode="External"/><Relationship Id="rId66" Type="http://schemas.openxmlformats.org/officeDocument/2006/relationships/hyperlink" Target="https://nptel.ac.in/courses/102/104/102104056/" TargetMode="External"/><Relationship Id="rId65" Type="http://schemas.openxmlformats.org/officeDocument/2006/relationships/hyperlink" Target="https://nptel.ac.in/noc/courses/noc19/SEM2/noc19-bt24" TargetMode="External"/><Relationship Id="rId68" Type="http://schemas.openxmlformats.org/officeDocument/2006/relationships/hyperlink" Target="https://nptel.ac.in/noc/courses/noc19/SEM2/noc19-bt21" TargetMode="External"/><Relationship Id="rId67" Type="http://schemas.openxmlformats.org/officeDocument/2006/relationships/hyperlink" Target="https://swayam.gov.in/nd1_noc20_bt41/preview" TargetMode="External"/><Relationship Id="rId60" Type="http://schemas.openxmlformats.org/officeDocument/2006/relationships/hyperlink" Target="https://nptel.ac.in/courses/102/104/102104073/" TargetMode="External"/><Relationship Id="rId69" Type="http://schemas.openxmlformats.org/officeDocument/2006/relationships/hyperlink" Target="https://nptel.ac.in/courses/102/104/102104069/" TargetMode="External"/><Relationship Id="rId51" Type="http://schemas.openxmlformats.org/officeDocument/2006/relationships/hyperlink" Target="https://swayam.gov.in/nd1_noc20_bt31/preview" TargetMode="External"/><Relationship Id="rId50" Type="http://schemas.openxmlformats.org/officeDocument/2006/relationships/hyperlink" Target="https://swayam.gov.in/nd1_noc20_bt30/preview" TargetMode="External"/><Relationship Id="rId53" Type="http://schemas.openxmlformats.org/officeDocument/2006/relationships/hyperlink" Target="https://swayam.gov.in/nd1_noc20_bt33/preview" TargetMode="External"/><Relationship Id="rId52" Type="http://schemas.openxmlformats.org/officeDocument/2006/relationships/hyperlink" Target="https://swayam.gov.in/nd1_noc20_bt32/preview" TargetMode="External"/><Relationship Id="rId55" Type="http://schemas.openxmlformats.org/officeDocument/2006/relationships/hyperlink" Target="https://swayam.gov.in/nd1_noc20_bt35/preview" TargetMode="External"/><Relationship Id="rId54" Type="http://schemas.openxmlformats.org/officeDocument/2006/relationships/hyperlink" Target="https://swayam.gov.in/nd1_noc20_bt34/preview" TargetMode="External"/><Relationship Id="rId57" Type="http://schemas.openxmlformats.org/officeDocument/2006/relationships/hyperlink" Target="https://swayam.gov.in/nd1_noc20_bt37/preview" TargetMode="External"/><Relationship Id="rId56" Type="http://schemas.openxmlformats.org/officeDocument/2006/relationships/hyperlink" Target="https://swayam.gov.in/nd1_noc20_bt36/preview" TargetMode="External"/><Relationship Id="rId59" Type="http://schemas.openxmlformats.org/officeDocument/2006/relationships/hyperlink" Target="https://nptel.ac.in/noc/courses/noc19/SEM1/noc19-bt09" TargetMode="External"/><Relationship Id="rId58" Type="http://schemas.openxmlformats.org/officeDocument/2006/relationships/hyperlink" Target="https://swayam.gov.in/nd1_noc20_bt38/preview" TargetMode="External"/><Relationship Id="rId107" Type="http://schemas.openxmlformats.org/officeDocument/2006/relationships/hyperlink" Target="https://swayam.gov.in/nd1_noc20_cy29/preview" TargetMode="External"/><Relationship Id="rId228" Type="http://schemas.openxmlformats.org/officeDocument/2006/relationships/hyperlink" Target="https://swayam.gov.in/nd1_noc20_ee70/preview" TargetMode="External"/><Relationship Id="rId349" Type="http://schemas.openxmlformats.org/officeDocument/2006/relationships/hyperlink" Target="https://swayam.gov.in/nd1_noc20_mg54/preview" TargetMode="External"/><Relationship Id="rId106" Type="http://schemas.openxmlformats.org/officeDocument/2006/relationships/hyperlink" Target="https://swayam.gov.in/nd1_noc20_cy28/preview" TargetMode="External"/><Relationship Id="rId227" Type="http://schemas.openxmlformats.org/officeDocument/2006/relationships/hyperlink" Target="https://swayam.gov.in/nd1_noc20_ee69/preview" TargetMode="External"/><Relationship Id="rId348" Type="http://schemas.openxmlformats.org/officeDocument/2006/relationships/hyperlink" Target="https://swayam.gov.in/nd1_noc20_mg53/preview" TargetMode="External"/><Relationship Id="rId469" Type="http://schemas.openxmlformats.org/officeDocument/2006/relationships/hyperlink" Target="https://swayam.gov.in/nd1_noc20_mm27/preview" TargetMode="External"/><Relationship Id="rId105" Type="http://schemas.openxmlformats.org/officeDocument/2006/relationships/hyperlink" Target="https://swayam.gov.in/nd1_noc20_cy27/preview" TargetMode="External"/><Relationship Id="rId226" Type="http://schemas.openxmlformats.org/officeDocument/2006/relationships/hyperlink" Target="https://swayam.gov.in/nd1_noc20_ee68/preview" TargetMode="External"/><Relationship Id="rId347" Type="http://schemas.openxmlformats.org/officeDocument/2006/relationships/hyperlink" Target="https://swayam.gov.in/nd1_noc20_mg52/preview" TargetMode="External"/><Relationship Id="rId468" Type="http://schemas.openxmlformats.org/officeDocument/2006/relationships/hyperlink" Target="https://swayam.gov.in/nd1_noc20_mm26/preview" TargetMode="External"/><Relationship Id="rId104" Type="http://schemas.openxmlformats.org/officeDocument/2006/relationships/hyperlink" Target="https://swayam.gov.in/nd1_noc20_cy26/preview" TargetMode="External"/><Relationship Id="rId225" Type="http://schemas.openxmlformats.org/officeDocument/2006/relationships/hyperlink" Target="https://swayam.gov.in/nd1_noc20_ee67/preview" TargetMode="External"/><Relationship Id="rId346" Type="http://schemas.openxmlformats.org/officeDocument/2006/relationships/hyperlink" Target="https://swayam.gov.in/nd1_noc20_mg51/preview" TargetMode="External"/><Relationship Id="rId467" Type="http://schemas.openxmlformats.org/officeDocument/2006/relationships/hyperlink" Target="https://nptel.ac.in/courses/113/106/113106065/" TargetMode="External"/><Relationship Id="rId109" Type="http://schemas.openxmlformats.org/officeDocument/2006/relationships/hyperlink" Target="https://swayam.gov.in/nd1_noc20_cy31/preview" TargetMode="External"/><Relationship Id="rId108" Type="http://schemas.openxmlformats.org/officeDocument/2006/relationships/hyperlink" Target="https://swayam.gov.in/nd1_noc20_cy30/preview" TargetMode="External"/><Relationship Id="rId229" Type="http://schemas.openxmlformats.org/officeDocument/2006/relationships/hyperlink" Target="https://swayam.gov.in/nd1_noc20_ee71/preview" TargetMode="External"/><Relationship Id="rId220" Type="http://schemas.openxmlformats.org/officeDocument/2006/relationships/hyperlink" Target="https://swayam.gov.in/nd1_noc20_ee62/preview" TargetMode="External"/><Relationship Id="rId341" Type="http://schemas.openxmlformats.org/officeDocument/2006/relationships/hyperlink" Target="https://swayam.gov.in/nd1_noc20_mg46/preview" TargetMode="External"/><Relationship Id="rId462" Type="http://schemas.openxmlformats.org/officeDocument/2006/relationships/hyperlink" Target="https://swayam.gov.in/nd1_noc20_mm21/preview" TargetMode="External"/><Relationship Id="rId340" Type="http://schemas.openxmlformats.org/officeDocument/2006/relationships/hyperlink" Target="https://swayam.gov.in/nd1_noc20_mg45/preview" TargetMode="External"/><Relationship Id="rId461" Type="http://schemas.openxmlformats.org/officeDocument/2006/relationships/hyperlink" Target="https://swayam.gov.in/nd1_noc20_mm20/preview" TargetMode="External"/><Relationship Id="rId460" Type="http://schemas.openxmlformats.org/officeDocument/2006/relationships/hyperlink" Target="https://swayam.gov.in/nd1_noc20_mm19/preview" TargetMode="External"/><Relationship Id="rId103" Type="http://schemas.openxmlformats.org/officeDocument/2006/relationships/hyperlink" Target="https://swayam.gov.in/nd1_noc20_cy25/preview" TargetMode="External"/><Relationship Id="rId224" Type="http://schemas.openxmlformats.org/officeDocument/2006/relationships/hyperlink" Target="https://swayam.gov.in/nd1_noc20_ee65/preview" TargetMode="External"/><Relationship Id="rId345" Type="http://schemas.openxmlformats.org/officeDocument/2006/relationships/hyperlink" Target="https://swayam.gov.in/nd1_noc20_mg50/preview" TargetMode="External"/><Relationship Id="rId466" Type="http://schemas.openxmlformats.org/officeDocument/2006/relationships/hyperlink" Target="https://swayam.gov.in/nd1_noc20_mm25/preview" TargetMode="External"/><Relationship Id="rId102" Type="http://schemas.openxmlformats.org/officeDocument/2006/relationships/hyperlink" Target="https://swayam.gov.in/nd1_noc20_cy23/preview" TargetMode="External"/><Relationship Id="rId223" Type="http://schemas.openxmlformats.org/officeDocument/2006/relationships/hyperlink" Target="https://nptel.ac.in/noc/courses/noc18/SEM2/noc18-ee18" TargetMode="External"/><Relationship Id="rId344" Type="http://schemas.openxmlformats.org/officeDocument/2006/relationships/hyperlink" Target="https://swayam.gov.in/nd1_noc20_mg49/preview" TargetMode="External"/><Relationship Id="rId465" Type="http://schemas.openxmlformats.org/officeDocument/2006/relationships/hyperlink" Target="https://swayam.gov.in/nd1_noc20_mm24/preview" TargetMode="External"/><Relationship Id="rId101" Type="http://schemas.openxmlformats.org/officeDocument/2006/relationships/hyperlink" Target="https://swayam.gov.in/nd1_noc20_cy22/preview" TargetMode="External"/><Relationship Id="rId222" Type="http://schemas.openxmlformats.org/officeDocument/2006/relationships/hyperlink" Target="https://swayam.gov.in/nd1_noc20_ee64/preview" TargetMode="External"/><Relationship Id="rId343" Type="http://schemas.openxmlformats.org/officeDocument/2006/relationships/hyperlink" Target="https://swayam.gov.in/nd1_noc20_mg48/preview" TargetMode="External"/><Relationship Id="rId464" Type="http://schemas.openxmlformats.org/officeDocument/2006/relationships/hyperlink" Target="https://swayam.gov.in/nd1_noc20_mm23/preview" TargetMode="External"/><Relationship Id="rId100" Type="http://schemas.openxmlformats.org/officeDocument/2006/relationships/hyperlink" Target="https://swayam.gov.in/nd1_noc20_cy21/preview" TargetMode="External"/><Relationship Id="rId221" Type="http://schemas.openxmlformats.org/officeDocument/2006/relationships/hyperlink" Target="https://swayam.gov.in/nd1_noc20_ee63/preview" TargetMode="External"/><Relationship Id="rId342" Type="http://schemas.openxmlformats.org/officeDocument/2006/relationships/hyperlink" Target="https://swayam.gov.in/nd1_noc20_mg47/preview" TargetMode="External"/><Relationship Id="rId463" Type="http://schemas.openxmlformats.org/officeDocument/2006/relationships/hyperlink" Target="https://swayam.gov.in/nd1_noc20_mm22/preview" TargetMode="External"/><Relationship Id="rId217" Type="http://schemas.openxmlformats.org/officeDocument/2006/relationships/hyperlink" Target="https://swayam.gov.in/nd1_noc20_ee59/preview" TargetMode="External"/><Relationship Id="rId338" Type="http://schemas.openxmlformats.org/officeDocument/2006/relationships/hyperlink" Target="https://swayam.gov.in/nd1_noc20_mg43/preview" TargetMode="External"/><Relationship Id="rId459" Type="http://schemas.openxmlformats.org/officeDocument/2006/relationships/hyperlink" Target="https://swayam.gov.in/nd1_noc20_mm18/preview" TargetMode="External"/><Relationship Id="rId216" Type="http://schemas.openxmlformats.org/officeDocument/2006/relationships/hyperlink" Target="https://swayam.gov.in/nd1_noc20_ee58/preview" TargetMode="External"/><Relationship Id="rId337" Type="http://schemas.openxmlformats.org/officeDocument/2006/relationships/hyperlink" Target="https://swayam.gov.in/nd1_noc20_mg42/preview" TargetMode="External"/><Relationship Id="rId458" Type="http://schemas.openxmlformats.org/officeDocument/2006/relationships/hyperlink" Target="https://swayam.gov.in/nd1_noc20_mm17/preview" TargetMode="External"/><Relationship Id="rId215" Type="http://schemas.openxmlformats.org/officeDocument/2006/relationships/hyperlink" Target="https://swayam.gov.in/nd1_noc20_ee57/preview" TargetMode="External"/><Relationship Id="rId336" Type="http://schemas.openxmlformats.org/officeDocument/2006/relationships/hyperlink" Target="https://swayam.gov.in/nd1_noc20_mg41/preview" TargetMode="External"/><Relationship Id="rId457" Type="http://schemas.openxmlformats.org/officeDocument/2006/relationships/hyperlink" Target="https://swayam.gov.in/nd1_noc20_mm16/preview" TargetMode="External"/><Relationship Id="rId214" Type="http://schemas.openxmlformats.org/officeDocument/2006/relationships/hyperlink" Target="https://swayam.gov.in/nd1_noc20_ee56/preview" TargetMode="External"/><Relationship Id="rId335" Type="http://schemas.openxmlformats.org/officeDocument/2006/relationships/hyperlink" Target="https://swayam.gov.in/nd1_noc20_mg40/preview" TargetMode="External"/><Relationship Id="rId456" Type="http://schemas.openxmlformats.org/officeDocument/2006/relationships/hyperlink" Target="https://swayam.gov.in/nd1_noc20_mm15/preview" TargetMode="External"/><Relationship Id="rId219" Type="http://schemas.openxmlformats.org/officeDocument/2006/relationships/hyperlink" Target="https://swayam.gov.in/nd1_noc20_ee61/preview" TargetMode="External"/><Relationship Id="rId218" Type="http://schemas.openxmlformats.org/officeDocument/2006/relationships/hyperlink" Target="https://swayam.gov.in/nd1_noc20_ee60/preview" TargetMode="External"/><Relationship Id="rId339" Type="http://schemas.openxmlformats.org/officeDocument/2006/relationships/hyperlink" Target="https://swayam.gov.in/nd1_noc20_mg44/preview" TargetMode="External"/><Relationship Id="rId330" Type="http://schemas.openxmlformats.org/officeDocument/2006/relationships/hyperlink" Target="https://swayam.gov.in/nd1_noc20_lw03/preview" TargetMode="External"/><Relationship Id="rId451" Type="http://schemas.openxmlformats.org/officeDocument/2006/relationships/hyperlink" Target="https://nptel.ac.in/noc/courses/noc19/SEM2/noc19-me70" TargetMode="External"/><Relationship Id="rId450" Type="http://schemas.openxmlformats.org/officeDocument/2006/relationships/hyperlink" Target="https://swayam.gov.in/nd1_noc20_me94/preview" TargetMode="External"/><Relationship Id="rId213" Type="http://schemas.openxmlformats.org/officeDocument/2006/relationships/hyperlink" Target="https://swayam.gov.in/nd1_noc20_ee55/preview" TargetMode="External"/><Relationship Id="rId334" Type="http://schemas.openxmlformats.org/officeDocument/2006/relationships/hyperlink" Target="https://swayam.gov.in/nd1_noc20_mg39/preview" TargetMode="External"/><Relationship Id="rId455" Type="http://schemas.openxmlformats.org/officeDocument/2006/relationships/hyperlink" Target="https://nptel.ac.in/courses/112/104/112104229/" TargetMode="External"/><Relationship Id="rId212" Type="http://schemas.openxmlformats.org/officeDocument/2006/relationships/hyperlink" Target="https://swayam.gov.in/nd1_noc20_de12/preview" TargetMode="External"/><Relationship Id="rId333" Type="http://schemas.openxmlformats.org/officeDocument/2006/relationships/hyperlink" Target="https://swayam.gov.in/nd1_noc20_mg38/preview" TargetMode="External"/><Relationship Id="rId454" Type="http://schemas.openxmlformats.org/officeDocument/2006/relationships/hyperlink" Target="https://nptel.ac.in/noc/courses/noc19/SEM1/noc19-me35" TargetMode="External"/><Relationship Id="rId211" Type="http://schemas.openxmlformats.org/officeDocument/2006/relationships/hyperlink" Target="https://nptel.ac.in/courses/107/101/107101088/" TargetMode="External"/><Relationship Id="rId332" Type="http://schemas.openxmlformats.org/officeDocument/2006/relationships/hyperlink" Target="https://swayam.gov.in/nd1_noc20_mg36/preview" TargetMode="External"/><Relationship Id="rId453" Type="http://schemas.openxmlformats.org/officeDocument/2006/relationships/hyperlink" Target="https://swayam.gov.in/nd1_noc20_me95/preview" TargetMode="External"/><Relationship Id="rId210" Type="http://schemas.openxmlformats.org/officeDocument/2006/relationships/hyperlink" Target="https://nptel.ac.in/noc/courses/noc20/SEM1/noc20-de03" TargetMode="External"/><Relationship Id="rId331" Type="http://schemas.openxmlformats.org/officeDocument/2006/relationships/hyperlink" Target="https://swayam.gov.in/nd1_noc20_hs48/preview" TargetMode="External"/><Relationship Id="rId452" Type="http://schemas.openxmlformats.org/officeDocument/2006/relationships/hyperlink" Target="https://nptel.ac.in/courses/112/104/112104250/" TargetMode="External"/><Relationship Id="rId370" Type="http://schemas.openxmlformats.org/officeDocument/2006/relationships/hyperlink" Target="https://swayam.gov.in/nd1_noc20_mg70/preview" TargetMode="External"/><Relationship Id="rId491" Type="http://schemas.openxmlformats.org/officeDocument/2006/relationships/hyperlink" Target="https://swayam.gov.in/nd1_noc20_ph16/preview" TargetMode="External"/><Relationship Id="rId490" Type="http://schemas.openxmlformats.org/officeDocument/2006/relationships/hyperlink" Target="https://swayam.gov.in/nd1_noc20_ph15/preview" TargetMode="External"/><Relationship Id="rId129" Type="http://schemas.openxmlformats.org/officeDocument/2006/relationships/hyperlink" Target="https://swayam.gov.in/nd1_noc20_ce47/preview" TargetMode="External"/><Relationship Id="rId128" Type="http://schemas.openxmlformats.org/officeDocument/2006/relationships/hyperlink" Target="https://swayam.gov.in/nd1_noc20_ce46/preview" TargetMode="External"/><Relationship Id="rId249" Type="http://schemas.openxmlformats.org/officeDocument/2006/relationships/hyperlink" Target="https://swayam.gov.in/nd1_noc20_ee90/preview" TargetMode="External"/><Relationship Id="rId127" Type="http://schemas.openxmlformats.org/officeDocument/2006/relationships/hyperlink" Target="https://swayam.gov.in/nd1_noc20_ce45/preview" TargetMode="External"/><Relationship Id="rId248" Type="http://schemas.openxmlformats.org/officeDocument/2006/relationships/hyperlink" Target="https://swayam.gov.in/nd1_noc20_ee89/preview" TargetMode="External"/><Relationship Id="rId369" Type="http://schemas.openxmlformats.org/officeDocument/2006/relationships/hyperlink" Target="https://nptel.ac.in/courses/110/104/110104095/" TargetMode="External"/><Relationship Id="rId126" Type="http://schemas.openxmlformats.org/officeDocument/2006/relationships/hyperlink" Target="https://swayam.gov.in/nd1_noc20_ce44/preview" TargetMode="External"/><Relationship Id="rId247" Type="http://schemas.openxmlformats.org/officeDocument/2006/relationships/hyperlink" Target="https://swayam.gov.in/nd1_noc20_ee88/preview" TargetMode="External"/><Relationship Id="rId368" Type="http://schemas.openxmlformats.org/officeDocument/2006/relationships/hyperlink" Target="https://nptel.ac.in/noc/courses/noc19/SEM2/noc19-mg50" TargetMode="External"/><Relationship Id="rId489" Type="http://schemas.openxmlformats.org/officeDocument/2006/relationships/hyperlink" Target="https://swayam.gov.in/nd1_noc20_ph14/preview" TargetMode="External"/><Relationship Id="rId121" Type="http://schemas.openxmlformats.org/officeDocument/2006/relationships/hyperlink" Target="https://swayam.gov.in/nd1_noc20_ce39/preview" TargetMode="External"/><Relationship Id="rId242" Type="http://schemas.openxmlformats.org/officeDocument/2006/relationships/hyperlink" Target="https://swayam.gov.in/nd1_noc20_ee83/preview" TargetMode="External"/><Relationship Id="rId363" Type="http://schemas.openxmlformats.org/officeDocument/2006/relationships/hyperlink" Target="https://swayam.gov.in/nd1_noc20_mg67/preview" TargetMode="External"/><Relationship Id="rId484" Type="http://schemas.openxmlformats.org/officeDocument/2006/relationships/hyperlink" Target="https://swayam.gov.in/nd1_noc20_ge21/preview" TargetMode="External"/><Relationship Id="rId120" Type="http://schemas.openxmlformats.org/officeDocument/2006/relationships/hyperlink" Target="https://swayam.gov.in/nd1_noc20_ce38/preview" TargetMode="External"/><Relationship Id="rId241" Type="http://schemas.openxmlformats.org/officeDocument/2006/relationships/hyperlink" Target="https://nptel.ac.in/courses/108/106/108106083/" TargetMode="External"/><Relationship Id="rId362" Type="http://schemas.openxmlformats.org/officeDocument/2006/relationships/hyperlink" Target="https://nptel.ac.in/courses/110/107/110107129/" TargetMode="External"/><Relationship Id="rId483" Type="http://schemas.openxmlformats.org/officeDocument/2006/relationships/hyperlink" Target="https://nptel.ac.in/courses/127/106/127106019/" TargetMode="External"/><Relationship Id="rId240" Type="http://schemas.openxmlformats.org/officeDocument/2006/relationships/hyperlink" Target="https://swayam.gov.in/nd1_noc20_ee82/preview" TargetMode="External"/><Relationship Id="rId361" Type="http://schemas.openxmlformats.org/officeDocument/2006/relationships/hyperlink" Target="https://nptel.ac.in/noc/courses/noc19/SEM2/noc19-mg47" TargetMode="External"/><Relationship Id="rId482" Type="http://schemas.openxmlformats.org/officeDocument/2006/relationships/hyperlink" Target="https://nptel.ac.in/noc/courses/noc19/SEM2/noc19-ge30" TargetMode="External"/><Relationship Id="rId360" Type="http://schemas.openxmlformats.org/officeDocument/2006/relationships/hyperlink" Target="https://swayam.gov.in/nd1_noc20_mg66/preview" TargetMode="External"/><Relationship Id="rId481" Type="http://schemas.openxmlformats.org/officeDocument/2006/relationships/hyperlink" Target="https://swayam.gov.in/nd1_noc20_ge20/preview" TargetMode="External"/><Relationship Id="rId125" Type="http://schemas.openxmlformats.org/officeDocument/2006/relationships/hyperlink" Target="https://swayam.gov.in/nd1_noc20_ce43/preview" TargetMode="External"/><Relationship Id="rId246" Type="http://schemas.openxmlformats.org/officeDocument/2006/relationships/hyperlink" Target="https://swayam.gov.in/nd1_noc20_ee87/preview" TargetMode="External"/><Relationship Id="rId367" Type="http://schemas.openxmlformats.org/officeDocument/2006/relationships/hyperlink" Target="https://swayam.gov.in/nd1_noc20_mg69/preview" TargetMode="External"/><Relationship Id="rId488" Type="http://schemas.openxmlformats.org/officeDocument/2006/relationships/hyperlink" Target="https://swayam.gov.in/nd1_noc20_me88/preview" TargetMode="External"/><Relationship Id="rId124" Type="http://schemas.openxmlformats.org/officeDocument/2006/relationships/hyperlink" Target="https://swayam.gov.in/nd1_noc20_ce42/preview" TargetMode="External"/><Relationship Id="rId245" Type="http://schemas.openxmlformats.org/officeDocument/2006/relationships/hyperlink" Target="https://swayam.gov.in/nd1_noc20_ee86/preview" TargetMode="External"/><Relationship Id="rId366" Type="http://schemas.openxmlformats.org/officeDocument/2006/relationships/hyperlink" Target="https://nptel.ac.in/courses/110/104/110104068/" TargetMode="External"/><Relationship Id="rId487" Type="http://schemas.openxmlformats.org/officeDocument/2006/relationships/hyperlink" Target="https://swayam.gov.in/nd1_noc20_cs89/preview" TargetMode="External"/><Relationship Id="rId123" Type="http://schemas.openxmlformats.org/officeDocument/2006/relationships/hyperlink" Target="https://swayam.gov.in/nd1_noc20_ce41/preview" TargetMode="External"/><Relationship Id="rId244" Type="http://schemas.openxmlformats.org/officeDocument/2006/relationships/hyperlink" Target="https://swayam.gov.in/nd1_noc20_ee85/preview" TargetMode="External"/><Relationship Id="rId365" Type="http://schemas.openxmlformats.org/officeDocument/2006/relationships/hyperlink" Target="https://nptel.ac.in/noc/courses/noc19/SEM2/noc19-mg48" TargetMode="External"/><Relationship Id="rId486" Type="http://schemas.openxmlformats.org/officeDocument/2006/relationships/hyperlink" Target="https://nptel.ac.in/courses/127/108/127108015/" TargetMode="External"/><Relationship Id="rId122" Type="http://schemas.openxmlformats.org/officeDocument/2006/relationships/hyperlink" Target="https://swayam.gov.in/nd1_noc20_ce40/preview" TargetMode="External"/><Relationship Id="rId243" Type="http://schemas.openxmlformats.org/officeDocument/2006/relationships/hyperlink" Target="https://swayam.gov.in/nd1_noc20_ee84/preview" TargetMode="External"/><Relationship Id="rId364" Type="http://schemas.openxmlformats.org/officeDocument/2006/relationships/hyperlink" Target="https://swayam.gov.in/nd1_noc20_mg68/preview" TargetMode="External"/><Relationship Id="rId485" Type="http://schemas.openxmlformats.org/officeDocument/2006/relationships/hyperlink" Target="https://nptel.ac.in/noc/courses/noc19/SEM2/noc19-ge16" TargetMode="External"/><Relationship Id="rId95" Type="http://schemas.openxmlformats.org/officeDocument/2006/relationships/hyperlink" Target="https://swayam.gov.in/nd1_noc20_cy18/preview" TargetMode="External"/><Relationship Id="rId94" Type="http://schemas.openxmlformats.org/officeDocument/2006/relationships/hyperlink" Target="https://swayam.gov.in/nd1_noc20_cy17/preview" TargetMode="External"/><Relationship Id="rId97" Type="http://schemas.openxmlformats.org/officeDocument/2006/relationships/hyperlink" Target="https://swayam.gov.in/nd1_noc20_cy20/preview" TargetMode="External"/><Relationship Id="rId96" Type="http://schemas.openxmlformats.org/officeDocument/2006/relationships/hyperlink" Target="https://swayam.gov.in/nd1_noc20_cy19/preview" TargetMode="External"/><Relationship Id="rId99" Type="http://schemas.openxmlformats.org/officeDocument/2006/relationships/hyperlink" Target="https://nptel.ac.in/courses/104/105/104105086/" TargetMode="External"/><Relationship Id="rId480" Type="http://schemas.openxmlformats.org/officeDocument/2006/relationships/hyperlink" Target="https://swayam.gov.in/nd1_noc20_ge19/preview" TargetMode="External"/><Relationship Id="rId98" Type="http://schemas.openxmlformats.org/officeDocument/2006/relationships/hyperlink" Target="https://nptel.ac.in/noc/courses/noc19/SEM2/noc19-cy25" TargetMode="External"/><Relationship Id="rId91" Type="http://schemas.openxmlformats.org/officeDocument/2006/relationships/hyperlink" Target="https://swayam.gov.in/nd1_noc20_ch39/preview" TargetMode="External"/><Relationship Id="rId90" Type="http://schemas.openxmlformats.org/officeDocument/2006/relationships/hyperlink" Target="https://swayam.gov.in/nd1_noc20_ch38/preview" TargetMode="External"/><Relationship Id="rId93" Type="http://schemas.openxmlformats.org/officeDocument/2006/relationships/hyperlink" Target="https://swayam.gov.in/nd1_noc20_ch41/preview" TargetMode="External"/><Relationship Id="rId92" Type="http://schemas.openxmlformats.org/officeDocument/2006/relationships/hyperlink" Target="https://swayam.gov.in/nd1_noc20_ch40/preview" TargetMode="External"/><Relationship Id="rId118" Type="http://schemas.openxmlformats.org/officeDocument/2006/relationships/hyperlink" Target="https://swayam.gov.in/nd1_noc20_ce36/preview" TargetMode="External"/><Relationship Id="rId239" Type="http://schemas.openxmlformats.org/officeDocument/2006/relationships/hyperlink" Target="https://swayam.gov.in/nd1_noc20_ee81/preview" TargetMode="External"/><Relationship Id="rId117" Type="http://schemas.openxmlformats.org/officeDocument/2006/relationships/hyperlink" Target="https://swayam.gov.in/nd1_noc20_ce35/preview" TargetMode="External"/><Relationship Id="rId238" Type="http://schemas.openxmlformats.org/officeDocument/2006/relationships/hyperlink" Target="https://swayam.gov.in/nd1_noc20_ee80/preview" TargetMode="External"/><Relationship Id="rId359" Type="http://schemas.openxmlformats.org/officeDocument/2006/relationships/hyperlink" Target="https://swayam.gov.in/nd1_noc20_mg65/preview" TargetMode="External"/><Relationship Id="rId116" Type="http://schemas.openxmlformats.org/officeDocument/2006/relationships/hyperlink" Target="https://swayam.gov.in/nd1_noc20_ce34/preview" TargetMode="External"/><Relationship Id="rId237" Type="http://schemas.openxmlformats.org/officeDocument/2006/relationships/hyperlink" Target="https://swayam.gov.in/nd1_noc20_ee79/preview" TargetMode="External"/><Relationship Id="rId358" Type="http://schemas.openxmlformats.org/officeDocument/2006/relationships/hyperlink" Target="https://swayam.gov.in/nd1_noc20_mg64/preview" TargetMode="External"/><Relationship Id="rId479" Type="http://schemas.openxmlformats.org/officeDocument/2006/relationships/hyperlink" Target="https://swayam.gov.in/nd1_noc20_ge18/preview" TargetMode="External"/><Relationship Id="rId115" Type="http://schemas.openxmlformats.org/officeDocument/2006/relationships/hyperlink" Target="https://swayam.gov.in/nd1_noc20_ce33/preview" TargetMode="External"/><Relationship Id="rId236" Type="http://schemas.openxmlformats.org/officeDocument/2006/relationships/hyperlink" Target="https://swayam.gov.in/nd1_noc20_ee78/preview" TargetMode="External"/><Relationship Id="rId357" Type="http://schemas.openxmlformats.org/officeDocument/2006/relationships/hyperlink" Target="https://swayam.gov.in/nd1_noc20_mg63/preview" TargetMode="External"/><Relationship Id="rId478" Type="http://schemas.openxmlformats.org/officeDocument/2006/relationships/hyperlink" Target="https://swayam.gov.in/nd1_noc20_ge17/preview" TargetMode="External"/><Relationship Id="rId119" Type="http://schemas.openxmlformats.org/officeDocument/2006/relationships/hyperlink" Target="https://swayam.gov.in/nd1_noc20_ce37/preview" TargetMode="External"/><Relationship Id="rId110" Type="http://schemas.openxmlformats.org/officeDocument/2006/relationships/hyperlink" Target="https://swayam.gov.in/nd1_noc20_cy32/preview" TargetMode="External"/><Relationship Id="rId231" Type="http://schemas.openxmlformats.org/officeDocument/2006/relationships/hyperlink" Target="https://swayam.gov.in/nd1_noc20_ee73/preview" TargetMode="External"/><Relationship Id="rId352" Type="http://schemas.openxmlformats.org/officeDocument/2006/relationships/hyperlink" Target="https://swayam.gov.in/nd1_noc20_mg57/preview" TargetMode="External"/><Relationship Id="rId473" Type="http://schemas.openxmlformats.org/officeDocument/2006/relationships/hyperlink" Target="https://nptel.ac.in/courses/113/104/113104081/" TargetMode="External"/><Relationship Id="rId230" Type="http://schemas.openxmlformats.org/officeDocument/2006/relationships/hyperlink" Target="https://swayam.gov.in/nd1_noc20_ee72/preview" TargetMode="External"/><Relationship Id="rId351" Type="http://schemas.openxmlformats.org/officeDocument/2006/relationships/hyperlink" Target="https://swayam.gov.in/nd1_noc20_mg56/preview" TargetMode="External"/><Relationship Id="rId472" Type="http://schemas.openxmlformats.org/officeDocument/2006/relationships/hyperlink" Target="https://nptel.ac.in/noc/courses/noc18/SEM2/noc18-mm11" TargetMode="External"/><Relationship Id="rId350" Type="http://schemas.openxmlformats.org/officeDocument/2006/relationships/hyperlink" Target="https://swayam.gov.in/nd1_noc20_mg55/preview" TargetMode="External"/><Relationship Id="rId471" Type="http://schemas.openxmlformats.org/officeDocument/2006/relationships/hyperlink" Target="https://swayam.gov.in/nd1_noc20_mm28/preview" TargetMode="External"/><Relationship Id="rId470" Type="http://schemas.openxmlformats.org/officeDocument/2006/relationships/hyperlink" Target="https://nptel.ac.in/courses/113/104/113104089/" TargetMode="External"/><Relationship Id="rId114" Type="http://schemas.openxmlformats.org/officeDocument/2006/relationships/hyperlink" Target="https://swayam.gov.in/nd1_noc20_cy36/preview" TargetMode="External"/><Relationship Id="rId235" Type="http://schemas.openxmlformats.org/officeDocument/2006/relationships/hyperlink" Target="https://swayam.gov.in/nd1_noc20_ee77/preview" TargetMode="External"/><Relationship Id="rId356" Type="http://schemas.openxmlformats.org/officeDocument/2006/relationships/hyperlink" Target="https://swayam.gov.in/nd1_noc20_mg61/preview" TargetMode="External"/><Relationship Id="rId477" Type="http://schemas.openxmlformats.org/officeDocument/2006/relationships/hyperlink" Target="https://swayam.gov.in/nd1_noc20_ge16/preview" TargetMode="External"/><Relationship Id="rId113" Type="http://schemas.openxmlformats.org/officeDocument/2006/relationships/hyperlink" Target="https://swayam.gov.in/nd1_noc20_cy35/preview" TargetMode="External"/><Relationship Id="rId234" Type="http://schemas.openxmlformats.org/officeDocument/2006/relationships/hyperlink" Target="https://swayam.gov.in/nd1_noc20_ee76/preview" TargetMode="External"/><Relationship Id="rId355" Type="http://schemas.openxmlformats.org/officeDocument/2006/relationships/hyperlink" Target="https://swayam.gov.in/nd1_noc20_mg60/preview" TargetMode="External"/><Relationship Id="rId476" Type="http://schemas.openxmlformats.org/officeDocument/2006/relationships/hyperlink" Target="https://swayam.gov.in/nd1_noc20_ge22/preview" TargetMode="External"/><Relationship Id="rId112" Type="http://schemas.openxmlformats.org/officeDocument/2006/relationships/hyperlink" Target="https://swayam.gov.in/nd1_noc20_cy34/preview" TargetMode="External"/><Relationship Id="rId233" Type="http://schemas.openxmlformats.org/officeDocument/2006/relationships/hyperlink" Target="https://swayam.gov.in/nd1_noc20_ee75/preview" TargetMode="External"/><Relationship Id="rId354" Type="http://schemas.openxmlformats.org/officeDocument/2006/relationships/hyperlink" Target="https://swayam.gov.in/nd1_noc20_mg59/preview" TargetMode="External"/><Relationship Id="rId475" Type="http://schemas.openxmlformats.org/officeDocument/2006/relationships/hyperlink" Target="https://nptel.ac.in/courses/113/104/113104073/" TargetMode="External"/><Relationship Id="rId111" Type="http://schemas.openxmlformats.org/officeDocument/2006/relationships/hyperlink" Target="https://swayam.gov.in/nd1_noc20_cy33/preview" TargetMode="External"/><Relationship Id="rId232" Type="http://schemas.openxmlformats.org/officeDocument/2006/relationships/hyperlink" Target="https://swayam.gov.in/nd1_noc20_ee74/preview" TargetMode="External"/><Relationship Id="rId353" Type="http://schemas.openxmlformats.org/officeDocument/2006/relationships/hyperlink" Target="https://swayam.gov.in/nd1_noc20_mg58/preview" TargetMode="External"/><Relationship Id="rId474" Type="http://schemas.openxmlformats.org/officeDocument/2006/relationships/hyperlink" Target="https://swayam.gov.in/nd1_noc20_mm29/preview" TargetMode="External"/><Relationship Id="rId305" Type="http://schemas.openxmlformats.org/officeDocument/2006/relationships/hyperlink" Target="https://nptel.ac.in/courses/109/104/109104135/" TargetMode="External"/><Relationship Id="rId426" Type="http://schemas.openxmlformats.org/officeDocument/2006/relationships/hyperlink" Target="https://swayam.gov.in/nd1_noc20_me71/preview" TargetMode="External"/><Relationship Id="rId304" Type="http://schemas.openxmlformats.org/officeDocument/2006/relationships/hyperlink" Target="https://nptel.ac.in/noc/courses/noc18/SEM2/noc18-hs31" TargetMode="External"/><Relationship Id="rId425" Type="http://schemas.openxmlformats.org/officeDocument/2006/relationships/hyperlink" Target="https://swayam.gov.in/nd1_noc20_me70/preview" TargetMode="External"/><Relationship Id="rId303" Type="http://schemas.openxmlformats.org/officeDocument/2006/relationships/hyperlink" Target="https://swayam.gov.in/nd1_noc20_hs82/preview" TargetMode="External"/><Relationship Id="rId424" Type="http://schemas.openxmlformats.org/officeDocument/2006/relationships/hyperlink" Target="https://swayam.gov.in/nd1_noc20_me69/preview" TargetMode="External"/><Relationship Id="rId302" Type="http://schemas.openxmlformats.org/officeDocument/2006/relationships/hyperlink" Target="https://nptel.ac.in/courses/109/104/109104088/" TargetMode="External"/><Relationship Id="rId423" Type="http://schemas.openxmlformats.org/officeDocument/2006/relationships/hyperlink" Target="https://swayam.gov.in/nd1_noc20_me68/preview" TargetMode="External"/><Relationship Id="rId309" Type="http://schemas.openxmlformats.org/officeDocument/2006/relationships/hyperlink" Target="https://swayam.gov.in/nd1_noc20_hs84/preview" TargetMode="External"/><Relationship Id="rId308" Type="http://schemas.openxmlformats.org/officeDocument/2006/relationships/hyperlink" Target="https://nptel.ac.in/courses/121/104/121104005/" TargetMode="External"/><Relationship Id="rId429" Type="http://schemas.openxmlformats.org/officeDocument/2006/relationships/hyperlink" Target="https://swayam.gov.in/nd1_noc20_me74/preview" TargetMode="External"/><Relationship Id="rId307" Type="http://schemas.openxmlformats.org/officeDocument/2006/relationships/hyperlink" Target="https://nptel.ac.in/noc/courses/noc19/SEM2/noc19-hs52" TargetMode="External"/><Relationship Id="rId428" Type="http://schemas.openxmlformats.org/officeDocument/2006/relationships/hyperlink" Target="https://swayam.gov.in/nd1_noc20_me73/preview" TargetMode="External"/><Relationship Id="rId306" Type="http://schemas.openxmlformats.org/officeDocument/2006/relationships/hyperlink" Target="https://swayam.gov.in/nd1_noc20_hs83/preview" TargetMode="External"/><Relationship Id="rId427" Type="http://schemas.openxmlformats.org/officeDocument/2006/relationships/hyperlink" Target="https://swayam.gov.in/nd1_noc20_me72/preview" TargetMode="External"/><Relationship Id="rId301" Type="http://schemas.openxmlformats.org/officeDocument/2006/relationships/hyperlink" Target="https://nptel.ac.in/noc/courses/noc19/SEM1/noc19-hs10" TargetMode="External"/><Relationship Id="rId422" Type="http://schemas.openxmlformats.org/officeDocument/2006/relationships/hyperlink" Target="https://swayam.gov.in/nd1_noc20_me67/preview" TargetMode="External"/><Relationship Id="rId300" Type="http://schemas.openxmlformats.org/officeDocument/2006/relationships/hyperlink" Target="https://swayam.gov.in/nd1_noc20_hs81/preview" TargetMode="External"/><Relationship Id="rId421" Type="http://schemas.openxmlformats.org/officeDocument/2006/relationships/hyperlink" Target="https://swayam.gov.in/nd1_noc20_me66/preview" TargetMode="External"/><Relationship Id="rId420" Type="http://schemas.openxmlformats.org/officeDocument/2006/relationships/hyperlink" Target="https://swayam.gov.in/nd1_noc20_me65/preview" TargetMode="External"/><Relationship Id="rId415" Type="http://schemas.openxmlformats.org/officeDocument/2006/relationships/hyperlink" Target="https://swayam.gov.in/nd1_noc20_me58/preview" TargetMode="External"/><Relationship Id="rId414" Type="http://schemas.openxmlformats.org/officeDocument/2006/relationships/hyperlink" Target="https://swayam.gov.in/nd1_noc20_me57/preview" TargetMode="External"/><Relationship Id="rId413" Type="http://schemas.openxmlformats.org/officeDocument/2006/relationships/hyperlink" Target="https://swayam.gov.in/nd1_noc20_me56/preview" TargetMode="External"/><Relationship Id="rId412" Type="http://schemas.openxmlformats.org/officeDocument/2006/relationships/hyperlink" Target="https://swayam.gov.in/nd1_noc20_me55/preview" TargetMode="External"/><Relationship Id="rId419" Type="http://schemas.openxmlformats.org/officeDocument/2006/relationships/hyperlink" Target="https://swayam.gov.in/nd1_noc20_me64/preview" TargetMode="External"/><Relationship Id="rId418" Type="http://schemas.openxmlformats.org/officeDocument/2006/relationships/hyperlink" Target="https://swayam.gov.in/nd1_noc20_me61/preview" TargetMode="External"/><Relationship Id="rId417" Type="http://schemas.openxmlformats.org/officeDocument/2006/relationships/hyperlink" Target="https://swayam.gov.in/nd1_noc20_me60/preview" TargetMode="External"/><Relationship Id="rId416" Type="http://schemas.openxmlformats.org/officeDocument/2006/relationships/hyperlink" Target="https://swayam.gov.in/nd1_noc20_me59/preview" TargetMode="External"/><Relationship Id="rId411" Type="http://schemas.openxmlformats.org/officeDocument/2006/relationships/hyperlink" Target="https://swayam.gov.in/nd1_noc20_me54/preview" TargetMode="External"/><Relationship Id="rId410" Type="http://schemas.openxmlformats.org/officeDocument/2006/relationships/hyperlink" Target="https://swayam.gov.in/nd1_noc20_me53/preview" TargetMode="External"/><Relationship Id="rId206" Type="http://schemas.openxmlformats.org/officeDocument/2006/relationships/hyperlink" Target="https://swayam.gov.in/nd1_noc20_de10/preview" TargetMode="External"/><Relationship Id="rId327" Type="http://schemas.openxmlformats.org/officeDocument/2006/relationships/hyperlink" Target="https://swayam.gov.in/nd1_noc20_me86/preview" TargetMode="External"/><Relationship Id="rId448" Type="http://schemas.openxmlformats.org/officeDocument/2006/relationships/hyperlink" Target="https://nptel.ac.in/noc/courses/noc19/SEM1/noc19-me38" TargetMode="External"/><Relationship Id="rId205" Type="http://schemas.openxmlformats.org/officeDocument/2006/relationships/hyperlink" Target="https://swayam.gov.in/nd1_noc20_de09/preview" TargetMode="External"/><Relationship Id="rId326" Type="http://schemas.openxmlformats.org/officeDocument/2006/relationships/hyperlink" Target="https://nptel.ac.in/courses/111105121/" TargetMode="External"/><Relationship Id="rId447" Type="http://schemas.openxmlformats.org/officeDocument/2006/relationships/hyperlink" Target="https://swayam.gov.in/nd1_noc20_me93/preview" TargetMode="External"/><Relationship Id="rId204" Type="http://schemas.openxmlformats.org/officeDocument/2006/relationships/hyperlink" Target="https://swayam.gov.in/nd1_noc20_de08/preview" TargetMode="External"/><Relationship Id="rId325" Type="http://schemas.openxmlformats.org/officeDocument/2006/relationships/hyperlink" Target="https://swayam.gov.in/nd1_noc20_hs90/preview" TargetMode="External"/><Relationship Id="rId446" Type="http://schemas.openxmlformats.org/officeDocument/2006/relationships/hyperlink" Target="https://swayam.gov.in/nd1_noc20_me92/preview" TargetMode="External"/><Relationship Id="rId203" Type="http://schemas.openxmlformats.org/officeDocument/2006/relationships/hyperlink" Target="https://swayam.gov.in/nd1_noc20_de07/preview" TargetMode="External"/><Relationship Id="rId324" Type="http://schemas.openxmlformats.org/officeDocument/2006/relationships/hyperlink" Target="https://nptel.ac.in/courses/110/105/110105140/" TargetMode="External"/><Relationship Id="rId445" Type="http://schemas.openxmlformats.org/officeDocument/2006/relationships/hyperlink" Target="https://nptel.ac.in/courses/112/104/112104193/" TargetMode="External"/><Relationship Id="rId209" Type="http://schemas.openxmlformats.org/officeDocument/2006/relationships/hyperlink" Target="https://swayam.gov.in/nd1_noc20_de13/preview" TargetMode="External"/><Relationship Id="rId208" Type="http://schemas.openxmlformats.org/officeDocument/2006/relationships/hyperlink" Target="https://swayam.gov.in/nd1_noc20_de12/preview" TargetMode="External"/><Relationship Id="rId329" Type="http://schemas.openxmlformats.org/officeDocument/2006/relationships/hyperlink" Target="https://swayam.gov.in/nd1_noc20_lw02/preview" TargetMode="External"/><Relationship Id="rId207" Type="http://schemas.openxmlformats.org/officeDocument/2006/relationships/hyperlink" Target="https://swayam.gov.in/nd1_noc20_de11/preview" TargetMode="External"/><Relationship Id="rId328" Type="http://schemas.openxmlformats.org/officeDocument/2006/relationships/hyperlink" Target="https://swayam.gov.in/nd1_noc20_lw01/preview" TargetMode="External"/><Relationship Id="rId449" Type="http://schemas.openxmlformats.org/officeDocument/2006/relationships/hyperlink" Target="https://nptel.ac.in/courses/112/104/112104181/" TargetMode="External"/><Relationship Id="rId440" Type="http://schemas.openxmlformats.org/officeDocument/2006/relationships/hyperlink" Target="https://swayam.gov.in/nd1_noc20_me87/preview" TargetMode="External"/><Relationship Id="rId202" Type="http://schemas.openxmlformats.org/officeDocument/2006/relationships/hyperlink" Target="https://swayam.gov.in/nd1_noc20_mg37/preview" TargetMode="External"/><Relationship Id="rId323" Type="http://schemas.openxmlformats.org/officeDocument/2006/relationships/hyperlink" Target="https://nptel.ac.in/noc/courses/noc19/SEM2/noc19-mg59" TargetMode="External"/><Relationship Id="rId444" Type="http://schemas.openxmlformats.org/officeDocument/2006/relationships/hyperlink" Target="https://nptel.ac.in/noc/courses/noc19/SEM1/noc19-me02" TargetMode="External"/><Relationship Id="rId201" Type="http://schemas.openxmlformats.org/officeDocument/2006/relationships/hyperlink" Target="https://nptel.ac.in/courses/106/105/106105223/" TargetMode="External"/><Relationship Id="rId322" Type="http://schemas.openxmlformats.org/officeDocument/2006/relationships/hyperlink" Target="https://swayam.gov.in/nd1_noc20_hs89/preview" TargetMode="External"/><Relationship Id="rId443" Type="http://schemas.openxmlformats.org/officeDocument/2006/relationships/hyperlink" Target="https://swayam.gov.in/nd1_noc20_me91/preview" TargetMode="External"/><Relationship Id="rId200" Type="http://schemas.openxmlformats.org/officeDocument/2006/relationships/hyperlink" Target="https://nptel.ac.in/noc/courses/noc20/SEM1/noc20-cs55" TargetMode="External"/><Relationship Id="rId321" Type="http://schemas.openxmlformats.org/officeDocument/2006/relationships/hyperlink" Target="https://nptel.ac.in/courses/109/106/109106165/" TargetMode="External"/><Relationship Id="rId442" Type="http://schemas.openxmlformats.org/officeDocument/2006/relationships/hyperlink" Target="https://swayam.gov.in/nd1_noc20_me90/preview" TargetMode="External"/><Relationship Id="rId320" Type="http://schemas.openxmlformats.org/officeDocument/2006/relationships/hyperlink" Target="https://nptel.ac.in/noc/courses/noc20/SEM1/noc20-hs40" TargetMode="External"/><Relationship Id="rId441" Type="http://schemas.openxmlformats.org/officeDocument/2006/relationships/hyperlink" Target="https://swayam.gov.in/nd1_noc20_me89/preview" TargetMode="External"/><Relationship Id="rId316" Type="http://schemas.openxmlformats.org/officeDocument/2006/relationships/hyperlink" Target="https://swayam.gov.in/nd1_noc20_hs87/preview" TargetMode="External"/><Relationship Id="rId437" Type="http://schemas.openxmlformats.org/officeDocument/2006/relationships/hyperlink" Target="https://swayam.gov.in/nd1_noc20_me83/preview" TargetMode="External"/><Relationship Id="rId315" Type="http://schemas.openxmlformats.org/officeDocument/2006/relationships/hyperlink" Target="https://nptel.ac.in/courses/109/103/109103133/" TargetMode="External"/><Relationship Id="rId436" Type="http://schemas.openxmlformats.org/officeDocument/2006/relationships/hyperlink" Target="https://swayam.gov.in/nd1_noc20_me82/preview" TargetMode="External"/><Relationship Id="rId314" Type="http://schemas.openxmlformats.org/officeDocument/2006/relationships/hyperlink" Target="https://nptel.ac.in/noc/courses/noc18/SEM1/noc18-hs15" TargetMode="External"/><Relationship Id="rId435" Type="http://schemas.openxmlformats.org/officeDocument/2006/relationships/hyperlink" Target="https://swayam.gov.in/nd1_noc20_me81/preview" TargetMode="External"/><Relationship Id="rId313" Type="http://schemas.openxmlformats.org/officeDocument/2006/relationships/hyperlink" Target="https://swayam.gov.in/nd1_noc20_hs86/preview" TargetMode="External"/><Relationship Id="rId434" Type="http://schemas.openxmlformats.org/officeDocument/2006/relationships/hyperlink" Target="https://swayam.gov.in/nd1_noc20_me79/preview" TargetMode="External"/><Relationship Id="rId319" Type="http://schemas.openxmlformats.org/officeDocument/2006/relationships/hyperlink" Target="https://swayam.gov.in/nd1_noc20_hs88/preview" TargetMode="External"/><Relationship Id="rId318" Type="http://schemas.openxmlformats.org/officeDocument/2006/relationships/hyperlink" Target="https://nptel.ac.in/courses/109/106/109106166/" TargetMode="External"/><Relationship Id="rId439" Type="http://schemas.openxmlformats.org/officeDocument/2006/relationships/hyperlink" Target="https://swayam.gov.in/nd1_noc20_me85/preview" TargetMode="External"/><Relationship Id="rId317" Type="http://schemas.openxmlformats.org/officeDocument/2006/relationships/hyperlink" Target="https://nptel.ac.in/noc/courses/noc20/SEM1/noc20-hs41" TargetMode="External"/><Relationship Id="rId438" Type="http://schemas.openxmlformats.org/officeDocument/2006/relationships/hyperlink" Target="https://swayam.gov.in/nd1_noc20_me84/preview" TargetMode="External"/><Relationship Id="rId312" Type="http://schemas.openxmlformats.org/officeDocument/2006/relationships/hyperlink" Target="https://nptel.ac.in/courses/109/103/109103121/" TargetMode="External"/><Relationship Id="rId433" Type="http://schemas.openxmlformats.org/officeDocument/2006/relationships/hyperlink" Target="https://swayam.gov.in/nd1_noc20_me78/preview" TargetMode="External"/><Relationship Id="rId311" Type="http://schemas.openxmlformats.org/officeDocument/2006/relationships/hyperlink" Target="https://nptel.ac.in/noc/courses/noc17/SEM2/noc17-hs26" TargetMode="External"/><Relationship Id="rId432" Type="http://schemas.openxmlformats.org/officeDocument/2006/relationships/hyperlink" Target="https://swayam.gov.in/nd1_noc20_me77/preview" TargetMode="External"/><Relationship Id="rId310" Type="http://schemas.openxmlformats.org/officeDocument/2006/relationships/hyperlink" Target="https://swayam.gov.in/nd1_noc20_hs85/preview" TargetMode="External"/><Relationship Id="rId431" Type="http://schemas.openxmlformats.org/officeDocument/2006/relationships/hyperlink" Target="https://swayam.gov.in/nd1_noc20_me76/preview" TargetMode="External"/><Relationship Id="rId430" Type="http://schemas.openxmlformats.org/officeDocument/2006/relationships/hyperlink" Target="https://swayam.gov.in/nd1_noc20_me75/preview" TargetMode="External"/></Relationships>
</file>

<file path=xl/worksheets/_rels/sheet2.xml.rels><?xml version="1.0" encoding="UTF-8" standalone="yes"?><Relationships xmlns="http://schemas.openxmlformats.org/package/2006/relationships"><Relationship Id="rId190" Type="http://schemas.openxmlformats.org/officeDocument/2006/relationships/hyperlink" Target="https://swayam.gov.in/nd1_noc20_ee85/preview" TargetMode="External"/><Relationship Id="rId194" Type="http://schemas.openxmlformats.org/officeDocument/2006/relationships/hyperlink" Target="https://swayam.gov.in/nd1_noc20_ee92/preview" TargetMode="External"/><Relationship Id="rId193" Type="http://schemas.openxmlformats.org/officeDocument/2006/relationships/hyperlink" Target="https://swayam.gov.in/nd1_noc20_ee88/preview" TargetMode="External"/><Relationship Id="rId192" Type="http://schemas.openxmlformats.org/officeDocument/2006/relationships/hyperlink" Target="https://swayam.gov.in/nd1_noc20_ee87/preview" TargetMode="External"/><Relationship Id="rId191" Type="http://schemas.openxmlformats.org/officeDocument/2006/relationships/hyperlink" Target="https://swayam.gov.in/nd1_noc20_ee86/preview" TargetMode="External"/><Relationship Id="rId187" Type="http://schemas.openxmlformats.org/officeDocument/2006/relationships/hyperlink" Target="https://nptel.ac.in/courses/108/106/108106083/" TargetMode="External"/><Relationship Id="rId186" Type="http://schemas.openxmlformats.org/officeDocument/2006/relationships/hyperlink" Target="https://swayam.gov.in/nd1_noc20_ee82/preview" TargetMode="External"/><Relationship Id="rId185" Type="http://schemas.openxmlformats.org/officeDocument/2006/relationships/hyperlink" Target="https://swayam.gov.in/nd1_noc20_ee81/preview" TargetMode="External"/><Relationship Id="rId184" Type="http://schemas.openxmlformats.org/officeDocument/2006/relationships/hyperlink" Target="https://swayam.gov.in/nd1_noc20_ee79/preview" TargetMode="External"/><Relationship Id="rId189" Type="http://schemas.openxmlformats.org/officeDocument/2006/relationships/hyperlink" Target="https://swayam.gov.in/nd1_noc20_ee84/preview" TargetMode="External"/><Relationship Id="rId188" Type="http://schemas.openxmlformats.org/officeDocument/2006/relationships/hyperlink" Target="https://swayam.gov.in/nd1_noc20_ee83/preview" TargetMode="External"/><Relationship Id="rId183" Type="http://schemas.openxmlformats.org/officeDocument/2006/relationships/hyperlink" Target="https://swayam.gov.in/nd1_noc20_ee78/preview" TargetMode="External"/><Relationship Id="rId182" Type="http://schemas.openxmlformats.org/officeDocument/2006/relationships/hyperlink" Target="https://swayam.gov.in/nd1_noc20_ee77/preview" TargetMode="External"/><Relationship Id="rId181" Type="http://schemas.openxmlformats.org/officeDocument/2006/relationships/hyperlink" Target="https://swayam.gov.in/nd1_noc20_ee76/preview" TargetMode="External"/><Relationship Id="rId180" Type="http://schemas.openxmlformats.org/officeDocument/2006/relationships/hyperlink" Target="https://swayam.gov.in/nd1_noc20_ee75/preview" TargetMode="External"/><Relationship Id="rId176" Type="http://schemas.openxmlformats.org/officeDocument/2006/relationships/hyperlink" Target="https://swayam.gov.in/nd1_noc20_ee71/preview" TargetMode="External"/><Relationship Id="rId297" Type="http://schemas.openxmlformats.org/officeDocument/2006/relationships/hyperlink" Target="https://nptel.ac.in/courses/110/107/110107129/" TargetMode="External"/><Relationship Id="rId175" Type="http://schemas.openxmlformats.org/officeDocument/2006/relationships/hyperlink" Target="https://swayam.gov.in/nd1_noc20_ee67/preview" TargetMode="External"/><Relationship Id="rId296" Type="http://schemas.openxmlformats.org/officeDocument/2006/relationships/hyperlink" Target="https://nptel.ac.in/noc/courses/noc19/SEM2/noc19-mg47" TargetMode="External"/><Relationship Id="rId174" Type="http://schemas.openxmlformats.org/officeDocument/2006/relationships/hyperlink" Target="https://swayam.gov.in/nd1_noc20_ee65/preview" TargetMode="External"/><Relationship Id="rId295" Type="http://schemas.openxmlformats.org/officeDocument/2006/relationships/hyperlink" Target="https://swayam.gov.in/nd1_noc20_mg66/preview" TargetMode="External"/><Relationship Id="rId173" Type="http://schemas.openxmlformats.org/officeDocument/2006/relationships/hyperlink" Target="https://swayam.gov.in/nd1_noc20_ee63/preview" TargetMode="External"/><Relationship Id="rId294" Type="http://schemas.openxmlformats.org/officeDocument/2006/relationships/hyperlink" Target="https://swayam.gov.in/nd1_noc20_mg65/preview" TargetMode="External"/><Relationship Id="rId179" Type="http://schemas.openxmlformats.org/officeDocument/2006/relationships/hyperlink" Target="https://swayam.gov.in/nd1_noc20_ee74/preview" TargetMode="External"/><Relationship Id="rId178" Type="http://schemas.openxmlformats.org/officeDocument/2006/relationships/hyperlink" Target="https://swayam.gov.in/nd1_noc20_ee73/preview" TargetMode="External"/><Relationship Id="rId299" Type="http://schemas.openxmlformats.org/officeDocument/2006/relationships/hyperlink" Target="https://swayam.gov.in/nd1_noc20_mg68/preview" TargetMode="External"/><Relationship Id="rId177" Type="http://schemas.openxmlformats.org/officeDocument/2006/relationships/hyperlink" Target="https://swayam.gov.in/nd1_noc20_ee72/preview" TargetMode="External"/><Relationship Id="rId298" Type="http://schemas.openxmlformats.org/officeDocument/2006/relationships/hyperlink" Target="https://swayam.gov.in/nd1_noc20_mg67/preview" TargetMode="External"/><Relationship Id="rId198" Type="http://schemas.openxmlformats.org/officeDocument/2006/relationships/hyperlink" Target="https://nptel.ac.in/courses/108/104/108104092/" TargetMode="External"/><Relationship Id="rId197" Type="http://schemas.openxmlformats.org/officeDocument/2006/relationships/hyperlink" Target="https://nptel.ac.in/noc/courses/noc19/SEM1/noc19-ee26" TargetMode="External"/><Relationship Id="rId196" Type="http://schemas.openxmlformats.org/officeDocument/2006/relationships/hyperlink" Target="https://swayam.gov.in/nd1_noc20_ee94/preview" TargetMode="External"/><Relationship Id="rId195" Type="http://schemas.openxmlformats.org/officeDocument/2006/relationships/hyperlink" Target="https://nptel.ac.in/courses/108/106/108106150/" TargetMode="External"/><Relationship Id="rId199" Type="http://schemas.openxmlformats.org/officeDocument/2006/relationships/hyperlink" Target="https://swayam.gov.in/nd1_noc20_ee95/preview" TargetMode="External"/><Relationship Id="rId150" Type="http://schemas.openxmlformats.org/officeDocument/2006/relationships/hyperlink" Target="https://nptel.ac.in/noc/courses/noc19/SEM2/noc19-cs81" TargetMode="External"/><Relationship Id="rId271" Type="http://schemas.openxmlformats.org/officeDocument/2006/relationships/hyperlink" Target="https://swayam.gov.in/nd1_noc20_mg41/preview" TargetMode="External"/><Relationship Id="rId392" Type="http://schemas.openxmlformats.org/officeDocument/2006/relationships/hyperlink" Target="https://swayam.gov.in/nd1_noc20_ph14/preview" TargetMode="External"/><Relationship Id="rId270" Type="http://schemas.openxmlformats.org/officeDocument/2006/relationships/hyperlink" Target="https://swayam.gov.in/nd1_noc20_mg40/preview" TargetMode="External"/><Relationship Id="rId391" Type="http://schemas.openxmlformats.org/officeDocument/2006/relationships/hyperlink" Target="https://swayam.gov.in/nd1_noc20_me88/preview" TargetMode="External"/><Relationship Id="rId390" Type="http://schemas.openxmlformats.org/officeDocument/2006/relationships/hyperlink" Target="https://swayam.gov.in/nd1_noc20_cs89/preview" TargetMode="External"/><Relationship Id="rId1" Type="http://schemas.openxmlformats.org/officeDocument/2006/relationships/hyperlink" Target="http://s.no/" TargetMode="External"/><Relationship Id="rId2" Type="http://schemas.openxmlformats.org/officeDocument/2006/relationships/hyperlink" Target="https://swayam.gov.in/nd1_noc20_ae04/preview" TargetMode="External"/><Relationship Id="rId3" Type="http://schemas.openxmlformats.org/officeDocument/2006/relationships/hyperlink" Target="https://swayam.gov.in/nd1_noc20_ae06/preview" TargetMode="External"/><Relationship Id="rId149" Type="http://schemas.openxmlformats.org/officeDocument/2006/relationships/hyperlink" Target="https://swayam.gov.in/nd1_noc20_cs95/preview" TargetMode="External"/><Relationship Id="rId4" Type="http://schemas.openxmlformats.org/officeDocument/2006/relationships/hyperlink" Target="https://swayam.gov.in/nd1_noc20_ae07/preview" TargetMode="External"/><Relationship Id="rId148" Type="http://schemas.openxmlformats.org/officeDocument/2006/relationships/hyperlink" Target="https://nptel.ac.in/courses/106/106/106106210/" TargetMode="External"/><Relationship Id="rId269" Type="http://schemas.openxmlformats.org/officeDocument/2006/relationships/hyperlink" Target="https://swayam.gov.in/nd1_noc20_mg39/preview" TargetMode="External"/><Relationship Id="rId9" Type="http://schemas.openxmlformats.org/officeDocument/2006/relationships/hyperlink" Target="https://swayam.gov.in/nd1_noc20_ae11/preview" TargetMode="External"/><Relationship Id="rId143" Type="http://schemas.openxmlformats.org/officeDocument/2006/relationships/hyperlink" Target="https://swayam.gov.in/nd1_noc20_cs93/preview" TargetMode="External"/><Relationship Id="rId264" Type="http://schemas.openxmlformats.org/officeDocument/2006/relationships/hyperlink" Target="https://swayam.gov.in/nd1_noc20_lw02/preview" TargetMode="External"/><Relationship Id="rId385" Type="http://schemas.openxmlformats.org/officeDocument/2006/relationships/hyperlink" Target="https://swayam.gov.in/nd1_noc20_ge18/preview" TargetMode="External"/><Relationship Id="rId142" Type="http://schemas.openxmlformats.org/officeDocument/2006/relationships/hyperlink" Target="https://nptel.ac.in/courses/106/104/106104189/" TargetMode="External"/><Relationship Id="rId263" Type="http://schemas.openxmlformats.org/officeDocument/2006/relationships/hyperlink" Target="https://swayam.gov.in/nd1_noc20_lw01/preview" TargetMode="External"/><Relationship Id="rId384" Type="http://schemas.openxmlformats.org/officeDocument/2006/relationships/hyperlink" Target="https://swayam.gov.in/nd1_noc20_ge17/preview" TargetMode="External"/><Relationship Id="rId141" Type="http://schemas.openxmlformats.org/officeDocument/2006/relationships/hyperlink" Target="https://nptel.ac.in/noc/courses/noc19/SEM1/noc19-cs33" TargetMode="External"/><Relationship Id="rId262" Type="http://schemas.openxmlformats.org/officeDocument/2006/relationships/hyperlink" Target="https://swayam.gov.in/nd1_noc20_me86/preview" TargetMode="External"/><Relationship Id="rId383" Type="http://schemas.openxmlformats.org/officeDocument/2006/relationships/hyperlink" Target="https://swayam.gov.in/nd1_noc20_ge22/preview" TargetMode="External"/><Relationship Id="rId140" Type="http://schemas.openxmlformats.org/officeDocument/2006/relationships/hyperlink" Target="https://swayam.gov.in/nd1_noc20_cs92/preview" TargetMode="External"/><Relationship Id="rId261" Type="http://schemas.openxmlformats.org/officeDocument/2006/relationships/hyperlink" Target="https://nptel.ac.in/courses/111105121/" TargetMode="External"/><Relationship Id="rId382" Type="http://schemas.openxmlformats.org/officeDocument/2006/relationships/hyperlink" Target="https://swayam.gov.in/nd1_noc20_mm26/preview" TargetMode="External"/><Relationship Id="rId5" Type="http://schemas.openxmlformats.org/officeDocument/2006/relationships/hyperlink" Target="https://nptel.ac.in/noc/courses/noc19/SEM1/noc19-ae02" TargetMode="External"/><Relationship Id="rId147" Type="http://schemas.openxmlformats.org/officeDocument/2006/relationships/hyperlink" Target="https://nptel.ac.in/noc/courses/noc19/SEM2/noc19-cs44" TargetMode="External"/><Relationship Id="rId268" Type="http://schemas.openxmlformats.org/officeDocument/2006/relationships/hyperlink" Target="https://swayam.gov.in/nd1_noc20_mg38/preview" TargetMode="External"/><Relationship Id="rId389" Type="http://schemas.openxmlformats.org/officeDocument/2006/relationships/hyperlink" Target="https://nptel.ac.in/courses/127/108/127108015/" TargetMode="External"/><Relationship Id="rId6" Type="http://schemas.openxmlformats.org/officeDocument/2006/relationships/hyperlink" Target="https://nptel.ac.in/courses/101/104/101104075/" TargetMode="External"/><Relationship Id="rId146" Type="http://schemas.openxmlformats.org/officeDocument/2006/relationships/hyperlink" Target="https://swayam.gov.in/nd1_noc20_cs94/preview" TargetMode="External"/><Relationship Id="rId267" Type="http://schemas.openxmlformats.org/officeDocument/2006/relationships/hyperlink" Target="https://swayam.gov.in/nd1_noc20_mg36/preview" TargetMode="External"/><Relationship Id="rId388" Type="http://schemas.openxmlformats.org/officeDocument/2006/relationships/hyperlink" Target="https://nptel.ac.in/noc/courses/noc19/SEM2/noc19-ge16" TargetMode="External"/><Relationship Id="rId7" Type="http://schemas.openxmlformats.org/officeDocument/2006/relationships/hyperlink" Target="https://swayam.gov.in/nd1_noc20_ae08/preview" TargetMode="External"/><Relationship Id="rId145" Type="http://schemas.openxmlformats.org/officeDocument/2006/relationships/hyperlink" Target="https://nptel.ac.in/courses/106/105/106105164/" TargetMode="External"/><Relationship Id="rId266" Type="http://schemas.openxmlformats.org/officeDocument/2006/relationships/hyperlink" Target="https://swayam.gov.in/nd1_noc20_hs48/preview" TargetMode="External"/><Relationship Id="rId387" Type="http://schemas.openxmlformats.org/officeDocument/2006/relationships/hyperlink" Target="https://swayam.gov.in/nd1_noc20_ge21/preview" TargetMode="External"/><Relationship Id="rId8" Type="http://schemas.openxmlformats.org/officeDocument/2006/relationships/hyperlink" Target="https://swayam.gov.in/nd1_noc20_ae10/preview" TargetMode="External"/><Relationship Id="rId144" Type="http://schemas.openxmlformats.org/officeDocument/2006/relationships/hyperlink" Target="https://nptel.ac.in/noc/courses/noc20/SEM1/noc20-cs10" TargetMode="External"/><Relationship Id="rId265" Type="http://schemas.openxmlformats.org/officeDocument/2006/relationships/hyperlink" Target="https://swayam.gov.in/nd1_noc20_lw03/preview" TargetMode="External"/><Relationship Id="rId386" Type="http://schemas.openxmlformats.org/officeDocument/2006/relationships/hyperlink" Target="https://swayam.gov.in/nd1_noc20_ge19/preview" TargetMode="External"/><Relationship Id="rId260" Type="http://schemas.openxmlformats.org/officeDocument/2006/relationships/hyperlink" Target="https://swayam.gov.in/nd1_noc20_hs90/preview" TargetMode="External"/><Relationship Id="rId381" Type="http://schemas.openxmlformats.org/officeDocument/2006/relationships/hyperlink" Target="https://nptel.ac.in/courses/113/106/113106065/" TargetMode="External"/><Relationship Id="rId380" Type="http://schemas.openxmlformats.org/officeDocument/2006/relationships/hyperlink" Target="https://swayam.gov.in/nd1_noc20_mm25/preview" TargetMode="External"/><Relationship Id="rId139" Type="http://schemas.openxmlformats.org/officeDocument/2006/relationships/hyperlink" Target="https://nptel.ac.in/courses/106/104/106104128/" TargetMode="External"/><Relationship Id="rId138" Type="http://schemas.openxmlformats.org/officeDocument/2006/relationships/hyperlink" Target="https://nptel.ac.in/noc/courses/noc19/SEM2/noc19-cs42" TargetMode="External"/><Relationship Id="rId259" Type="http://schemas.openxmlformats.org/officeDocument/2006/relationships/hyperlink" Target="https://nptel.ac.in/courses/110/105/110105140/" TargetMode="External"/><Relationship Id="rId137" Type="http://schemas.openxmlformats.org/officeDocument/2006/relationships/hyperlink" Target="https://swayam.gov.in/nd1_noc20_cs91/preview" TargetMode="External"/><Relationship Id="rId258" Type="http://schemas.openxmlformats.org/officeDocument/2006/relationships/hyperlink" Target="https://nptel.ac.in/noc/courses/noc19/SEM2/noc19-mg59" TargetMode="External"/><Relationship Id="rId379" Type="http://schemas.openxmlformats.org/officeDocument/2006/relationships/hyperlink" Target="https://swayam.gov.in/nd1_noc20_mm24/preview" TargetMode="External"/><Relationship Id="rId132" Type="http://schemas.openxmlformats.org/officeDocument/2006/relationships/hyperlink" Target="https://swayam.gov.in/nd1_noc20_cs84/preview" TargetMode="External"/><Relationship Id="rId253" Type="http://schemas.openxmlformats.org/officeDocument/2006/relationships/hyperlink" Target="https://nptel.ac.in/courses/109/106/109106166/" TargetMode="External"/><Relationship Id="rId374" Type="http://schemas.openxmlformats.org/officeDocument/2006/relationships/hyperlink" Target="https://swayam.gov.in/nd1_noc20_mm17/preview" TargetMode="External"/><Relationship Id="rId131" Type="http://schemas.openxmlformats.org/officeDocument/2006/relationships/hyperlink" Target="https://swayam.gov.in/nd1_noc20_cs83/preview" TargetMode="External"/><Relationship Id="rId252" Type="http://schemas.openxmlformats.org/officeDocument/2006/relationships/hyperlink" Target="https://nptel.ac.in/noc/courses/noc20/SEM1/noc20-hs41" TargetMode="External"/><Relationship Id="rId373" Type="http://schemas.openxmlformats.org/officeDocument/2006/relationships/hyperlink" Target="https://swayam.gov.in/nd1_noc20_mm16/preview" TargetMode="External"/><Relationship Id="rId130" Type="http://schemas.openxmlformats.org/officeDocument/2006/relationships/hyperlink" Target="https://swayam.gov.in/nd1_noc20_cs81/preview" TargetMode="External"/><Relationship Id="rId251" Type="http://schemas.openxmlformats.org/officeDocument/2006/relationships/hyperlink" Target="https://swayam.gov.in/nd1_noc20_hs87/preview" TargetMode="External"/><Relationship Id="rId372" Type="http://schemas.openxmlformats.org/officeDocument/2006/relationships/hyperlink" Target="https://swayam.gov.in/nd1_noc20_mm15/preview" TargetMode="External"/><Relationship Id="rId250" Type="http://schemas.openxmlformats.org/officeDocument/2006/relationships/hyperlink" Target="https://nptel.ac.in/courses/109/103/109103133/" TargetMode="External"/><Relationship Id="rId371" Type="http://schemas.openxmlformats.org/officeDocument/2006/relationships/hyperlink" Target="https://nptel.ac.in/courses/112/104/112104229/" TargetMode="External"/><Relationship Id="rId136" Type="http://schemas.openxmlformats.org/officeDocument/2006/relationships/hyperlink" Target="https://swayam.gov.in/nd1_noc20_cs88/preview" TargetMode="External"/><Relationship Id="rId257" Type="http://schemas.openxmlformats.org/officeDocument/2006/relationships/hyperlink" Target="https://swayam.gov.in/nd1_noc20_hs89/preview" TargetMode="External"/><Relationship Id="rId378" Type="http://schemas.openxmlformats.org/officeDocument/2006/relationships/hyperlink" Target="https://swayam.gov.in/nd1_noc20_mm21/preview" TargetMode="External"/><Relationship Id="rId135" Type="http://schemas.openxmlformats.org/officeDocument/2006/relationships/hyperlink" Target="https://swayam.gov.in/nd1_noc20_cs87/preview" TargetMode="External"/><Relationship Id="rId256" Type="http://schemas.openxmlformats.org/officeDocument/2006/relationships/hyperlink" Target="https://nptel.ac.in/courses/109/106/109106165/" TargetMode="External"/><Relationship Id="rId377" Type="http://schemas.openxmlformats.org/officeDocument/2006/relationships/hyperlink" Target="https://swayam.gov.in/nd1_noc20_mm20/preview" TargetMode="External"/><Relationship Id="rId134" Type="http://schemas.openxmlformats.org/officeDocument/2006/relationships/hyperlink" Target="https://swayam.gov.in/nd1_noc20_cs86/preview" TargetMode="External"/><Relationship Id="rId255" Type="http://schemas.openxmlformats.org/officeDocument/2006/relationships/hyperlink" Target="https://nptel.ac.in/noc/courses/noc20/SEM1/noc20-hs40" TargetMode="External"/><Relationship Id="rId376" Type="http://schemas.openxmlformats.org/officeDocument/2006/relationships/hyperlink" Target="https://swayam.gov.in/nd1_noc20_mm19/preview" TargetMode="External"/><Relationship Id="rId133" Type="http://schemas.openxmlformats.org/officeDocument/2006/relationships/hyperlink" Target="https://swayam.gov.in/nd1_noc20_cs85/preview" TargetMode="External"/><Relationship Id="rId254" Type="http://schemas.openxmlformats.org/officeDocument/2006/relationships/hyperlink" Target="https://swayam.gov.in/nd1_noc20_hs88/preview" TargetMode="External"/><Relationship Id="rId375" Type="http://schemas.openxmlformats.org/officeDocument/2006/relationships/hyperlink" Target="https://swayam.gov.in/nd1_noc20_mm18/preview" TargetMode="External"/><Relationship Id="rId172" Type="http://schemas.openxmlformats.org/officeDocument/2006/relationships/hyperlink" Target="https://swayam.gov.in/nd1_noc20_ee62/preview" TargetMode="External"/><Relationship Id="rId293" Type="http://schemas.openxmlformats.org/officeDocument/2006/relationships/hyperlink" Target="https://swayam.gov.in/nd1_noc20_mg64/preview" TargetMode="External"/><Relationship Id="rId171" Type="http://schemas.openxmlformats.org/officeDocument/2006/relationships/hyperlink" Target="https://swayam.gov.in/nd1_noc20_ee61/preview" TargetMode="External"/><Relationship Id="rId292" Type="http://schemas.openxmlformats.org/officeDocument/2006/relationships/hyperlink" Target="https://swayam.gov.in/nd1_noc20_mg63/preview" TargetMode="External"/><Relationship Id="rId170" Type="http://schemas.openxmlformats.org/officeDocument/2006/relationships/hyperlink" Target="https://swayam.gov.in/nd1_noc20_ee59/preview" TargetMode="External"/><Relationship Id="rId291" Type="http://schemas.openxmlformats.org/officeDocument/2006/relationships/hyperlink" Target="https://swayam.gov.in/nd1_noc20_mg61/preview" TargetMode="External"/><Relationship Id="rId290" Type="http://schemas.openxmlformats.org/officeDocument/2006/relationships/hyperlink" Target="https://swayam.gov.in/nd1_noc20_mg60/preview" TargetMode="External"/><Relationship Id="rId165" Type="http://schemas.openxmlformats.org/officeDocument/2006/relationships/hyperlink" Target="https://swayam.gov.in/nd1_noc20_de12/preview" TargetMode="External"/><Relationship Id="rId286" Type="http://schemas.openxmlformats.org/officeDocument/2006/relationships/hyperlink" Target="https://swayam.gov.in/nd1_noc20_mg56/preview" TargetMode="External"/><Relationship Id="rId164" Type="http://schemas.openxmlformats.org/officeDocument/2006/relationships/hyperlink" Target="https://nptel.ac.in/courses/107/101/107101088/" TargetMode="External"/><Relationship Id="rId285" Type="http://schemas.openxmlformats.org/officeDocument/2006/relationships/hyperlink" Target="https://swayam.gov.in/nd1_noc20_mg55/preview" TargetMode="External"/><Relationship Id="rId163" Type="http://schemas.openxmlformats.org/officeDocument/2006/relationships/hyperlink" Target="https://nptel.ac.in/noc/courses/noc20/SEM1/noc20-de03" TargetMode="External"/><Relationship Id="rId284" Type="http://schemas.openxmlformats.org/officeDocument/2006/relationships/hyperlink" Target="https://swayam.gov.in/nd1_noc20_mg54/preview" TargetMode="External"/><Relationship Id="rId162" Type="http://schemas.openxmlformats.org/officeDocument/2006/relationships/hyperlink" Target="https://swayam.gov.in/nd1_noc20_de13/preview" TargetMode="External"/><Relationship Id="rId283" Type="http://schemas.openxmlformats.org/officeDocument/2006/relationships/hyperlink" Target="https://swayam.gov.in/nd1_noc20_mg53/preview" TargetMode="External"/><Relationship Id="rId169" Type="http://schemas.openxmlformats.org/officeDocument/2006/relationships/hyperlink" Target="https://swayam.gov.in/nd1_noc20_ee58/preview" TargetMode="External"/><Relationship Id="rId168" Type="http://schemas.openxmlformats.org/officeDocument/2006/relationships/hyperlink" Target="https://swayam.gov.in/nd1_noc20_ee57/preview" TargetMode="External"/><Relationship Id="rId289" Type="http://schemas.openxmlformats.org/officeDocument/2006/relationships/hyperlink" Target="https://swayam.gov.in/nd1_noc20_mg59/preview" TargetMode="External"/><Relationship Id="rId167" Type="http://schemas.openxmlformats.org/officeDocument/2006/relationships/hyperlink" Target="https://swayam.gov.in/nd1_noc20_ee56/preview" TargetMode="External"/><Relationship Id="rId288" Type="http://schemas.openxmlformats.org/officeDocument/2006/relationships/hyperlink" Target="https://swayam.gov.in/nd1_noc20_mg58/preview" TargetMode="External"/><Relationship Id="rId166" Type="http://schemas.openxmlformats.org/officeDocument/2006/relationships/hyperlink" Target="https://swayam.gov.in/nd1_noc20_ee55/preview" TargetMode="External"/><Relationship Id="rId287" Type="http://schemas.openxmlformats.org/officeDocument/2006/relationships/hyperlink" Target="https://swayam.gov.in/nd1_noc20_mg57/preview" TargetMode="External"/><Relationship Id="rId161" Type="http://schemas.openxmlformats.org/officeDocument/2006/relationships/hyperlink" Target="https://swayam.gov.in/nd1_noc20_de12/preview" TargetMode="External"/><Relationship Id="rId282" Type="http://schemas.openxmlformats.org/officeDocument/2006/relationships/hyperlink" Target="https://swayam.gov.in/nd1_noc20_mg52/preview" TargetMode="External"/><Relationship Id="rId160" Type="http://schemas.openxmlformats.org/officeDocument/2006/relationships/hyperlink" Target="https://swayam.gov.in/nd1_noc20_de11/preview" TargetMode="External"/><Relationship Id="rId281" Type="http://schemas.openxmlformats.org/officeDocument/2006/relationships/hyperlink" Target="https://swayam.gov.in/nd1_noc20_mg51/preview" TargetMode="External"/><Relationship Id="rId280" Type="http://schemas.openxmlformats.org/officeDocument/2006/relationships/hyperlink" Target="https://swayam.gov.in/nd1_noc20_mg50/preview" TargetMode="External"/><Relationship Id="rId159" Type="http://schemas.openxmlformats.org/officeDocument/2006/relationships/hyperlink" Target="https://swayam.gov.in/nd1_noc20_de10/preview" TargetMode="External"/><Relationship Id="rId154" Type="http://schemas.openxmlformats.org/officeDocument/2006/relationships/hyperlink" Target="https://nptel.ac.in/courses/106/105/106105223/" TargetMode="External"/><Relationship Id="rId275" Type="http://schemas.openxmlformats.org/officeDocument/2006/relationships/hyperlink" Target="https://swayam.gov.in/nd1_noc20_mg45/preview" TargetMode="External"/><Relationship Id="rId396" Type="http://schemas.openxmlformats.org/officeDocument/2006/relationships/hyperlink" Target="https://swayam.gov.in/nd1_noc20_ph20/preview" TargetMode="External"/><Relationship Id="rId153" Type="http://schemas.openxmlformats.org/officeDocument/2006/relationships/hyperlink" Target="https://nptel.ac.in/noc/courses/noc20/SEM1/noc20-cs55" TargetMode="External"/><Relationship Id="rId274" Type="http://schemas.openxmlformats.org/officeDocument/2006/relationships/hyperlink" Target="https://swayam.gov.in/nd1_noc20_mg44/preview" TargetMode="External"/><Relationship Id="rId395" Type="http://schemas.openxmlformats.org/officeDocument/2006/relationships/hyperlink" Target="https://swayam.gov.in/nd1_noc20_ph19/preview" TargetMode="External"/><Relationship Id="rId152" Type="http://schemas.openxmlformats.org/officeDocument/2006/relationships/hyperlink" Target="https://swayam.gov.in/nd1_noc20_cs96/preview" TargetMode="External"/><Relationship Id="rId273" Type="http://schemas.openxmlformats.org/officeDocument/2006/relationships/hyperlink" Target="https://swayam.gov.in/nd1_noc20_mg43/preview" TargetMode="External"/><Relationship Id="rId394" Type="http://schemas.openxmlformats.org/officeDocument/2006/relationships/hyperlink" Target="https://swayam.gov.in/nd1_noc20_ph18/preview" TargetMode="External"/><Relationship Id="rId151" Type="http://schemas.openxmlformats.org/officeDocument/2006/relationships/hyperlink" Target="https://nptel.ac.in/courses/106/106/106106213/" TargetMode="External"/><Relationship Id="rId272" Type="http://schemas.openxmlformats.org/officeDocument/2006/relationships/hyperlink" Target="https://swayam.gov.in/nd1_noc20_mg42/preview" TargetMode="External"/><Relationship Id="rId393" Type="http://schemas.openxmlformats.org/officeDocument/2006/relationships/hyperlink" Target="https://swayam.gov.in/nd1_noc20_ph17/preview" TargetMode="External"/><Relationship Id="rId158" Type="http://schemas.openxmlformats.org/officeDocument/2006/relationships/hyperlink" Target="https://swayam.gov.in/nd1_noc20_de09/preview" TargetMode="External"/><Relationship Id="rId279" Type="http://schemas.openxmlformats.org/officeDocument/2006/relationships/hyperlink" Target="https://swayam.gov.in/nd1_noc20_mg49/preview" TargetMode="External"/><Relationship Id="rId157" Type="http://schemas.openxmlformats.org/officeDocument/2006/relationships/hyperlink" Target="https://swayam.gov.in/nd1_noc20_de08/preview" TargetMode="External"/><Relationship Id="rId278" Type="http://schemas.openxmlformats.org/officeDocument/2006/relationships/hyperlink" Target="https://swayam.gov.in/nd1_noc20_mg48/preview" TargetMode="External"/><Relationship Id="rId399" Type="http://schemas.openxmlformats.org/officeDocument/2006/relationships/hyperlink" Target="https://swayam.gov.in/nd1_noc20_ph24/preview" TargetMode="External"/><Relationship Id="rId156" Type="http://schemas.openxmlformats.org/officeDocument/2006/relationships/hyperlink" Target="https://swayam.gov.in/nd1_noc20_de07/preview" TargetMode="External"/><Relationship Id="rId277" Type="http://schemas.openxmlformats.org/officeDocument/2006/relationships/hyperlink" Target="https://swayam.gov.in/nd1_noc20_mg47/preview" TargetMode="External"/><Relationship Id="rId398" Type="http://schemas.openxmlformats.org/officeDocument/2006/relationships/hyperlink" Target="https://swayam.gov.in/nd1_noc20_ph23/preview" TargetMode="External"/><Relationship Id="rId155" Type="http://schemas.openxmlformats.org/officeDocument/2006/relationships/hyperlink" Target="https://swayam.gov.in/nd1_noc20_mg37/preview" TargetMode="External"/><Relationship Id="rId276" Type="http://schemas.openxmlformats.org/officeDocument/2006/relationships/hyperlink" Target="https://swayam.gov.in/nd1_noc20_mg46/preview" TargetMode="External"/><Relationship Id="rId397" Type="http://schemas.openxmlformats.org/officeDocument/2006/relationships/hyperlink" Target="https://swayam.gov.in/nd1_noc20_ph21/preview" TargetMode="External"/><Relationship Id="rId40" Type="http://schemas.openxmlformats.org/officeDocument/2006/relationships/hyperlink" Target="https://swayam.gov.in/nd1_noc20_bt35/preview" TargetMode="External"/><Relationship Id="rId42" Type="http://schemas.openxmlformats.org/officeDocument/2006/relationships/hyperlink" Target="https://swayam.gov.in/nd1_noc20_bt37/preview" TargetMode="External"/><Relationship Id="rId41" Type="http://schemas.openxmlformats.org/officeDocument/2006/relationships/hyperlink" Target="https://swayam.gov.in/nd1_noc20_bt36/preview" TargetMode="External"/><Relationship Id="rId44" Type="http://schemas.openxmlformats.org/officeDocument/2006/relationships/hyperlink" Target="https://nptel.ac.in/noc/courses/noc19/SEM1/noc19-bt09" TargetMode="External"/><Relationship Id="rId43" Type="http://schemas.openxmlformats.org/officeDocument/2006/relationships/hyperlink" Target="https://swayam.gov.in/nd1_noc20_bt38/preview" TargetMode="External"/><Relationship Id="rId46" Type="http://schemas.openxmlformats.org/officeDocument/2006/relationships/hyperlink" Target="https://swayam.gov.in/nd1_noc20_bt40/preview" TargetMode="External"/><Relationship Id="rId45" Type="http://schemas.openxmlformats.org/officeDocument/2006/relationships/hyperlink" Target="https://nptel.ac.in/courses/102/104/102104073/" TargetMode="External"/><Relationship Id="rId48" Type="http://schemas.openxmlformats.org/officeDocument/2006/relationships/hyperlink" Target="https://nptel.ac.in/courses/102/104/102104056/" TargetMode="External"/><Relationship Id="rId47" Type="http://schemas.openxmlformats.org/officeDocument/2006/relationships/hyperlink" Target="https://nptel.ac.in/noc/courses/noc19/SEM2/noc19-bt24" TargetMode="External"/><Relationship Id="rId49" Type="http://schemas.openxmlformats.org/officeDocument/2006/relationships/hyperlink" Target="https://swayam.gov.in/nd1_noc20_bt41/preview" TargetMode="External"/><Relationship Id="rId31" Type="http://schemas.openxmlformats.org/officeDocument/2006/relationships/hyperlink" Target="https://swayam.gov.in/nd1_noc20_bt24/preview" TargetMode="External"/><Relationship Id="rId30" Type="http://schemas.openxmlformats.org/officeDocument/2006/relationships/hyperlink" Target="https://swayam.gov.in/nd1_noc20_bt23/preview" TargetMode="External"/><Relationship Id="rId33" Type="http://schemas.openxmlformats.org/officeDocument/2006/relationships/hyperlink" Target="https://nptel.ac.in/courses/102/106/102106022/" TargetMode="External"/><Relationship Id="rId32" Type="http://schemas.openxmlformats.org/officeDocument/2006/relationships/hyperlink" Target="https://swayam.gov.in/nd1_noc20_bt25/preview" TargetMode="External"/><Relationship Id="rId35" Type="http://schemas.openxmlformats.org/officeDocument/2006/relationships/hyperlink" Target="https://swayam.gov.in/nd1_noc20_bt29/preview" TargetMode="External"/><Relationship Id="rId34" Type="http://schemas.openxmlformats.org/officeDocument/2006/relationships/hyperlink" Target="https://swayam.gov.in/nd1_noc20_bt28/preview" TargetMode="External"/><Relationship Id="rId37" Type="http://schemas.openxmlformats.org/officeDocument/2006/relationships/hyperlink" Target="https://swayam.gov.in/nd1_noc20_bt31/preview" TargetMode="External"/><Relationship Id="rId36" Type="http://schemas.openxmlformats.org/officeDocument/2006/relationships/hyperlink" Target="https://swayam.gov.in/nd1_noc20_bt30/preview" TargetMode="External"/><Relationship Id="rId39" Type="http://schemas.openxmlformats.org/officeDocument/2006/relationships/hyperlink" Target="https://swayam.gov.in/nd1_noc20_bt33/preview" TargetMode="External"/><Relationship Id="rId38" Type="http://schemas.openxmlformats.org/officeDocument/2006/relationships/hyperlink" Target="https://swayam.gov.in/nd1_noc20_bt32/preview" TargetMode="External"/><Relationship Id="rId20" Type="http://schemas.openxmlformats.org/officeDocument/2006/relationships/hyperlink" Target="https://swayam.gov.in/nd1_noc20_ar10/preview" TargetMode="External"/><Relationship Id="rId22" Type="http://schemas.openxmlformats.org/officeDocument/2006/relationships/hyperlink" Target="https://swayam.gov.in/nd1_noc20_ar12/preview" TargetMode="External"/><Relationship Id="rId21" Type="http://schemas.openxmlformats.org/officeDocument/2006/relationships/hyperlink" Target="https://swayam.gov.in/nd1_noc20_ar11/preview" TargetMode="External"/><Relationship Id="rId24" Type="http://schemas.openxmlformats.org/officeDocument/2006/relationships/hyperlink" Target="https://swayam.gov.in/nd1_noc20_ar14/preview" TargetMode="External"/><Relationship Id="rId23" Type="http://schemas.openxmlformats.org/officeDocument/2006/relationships/hyperlink" Target="https://swayam.gov.in/nd1_noc20_ar13/preview" TargetMode="External"/><Relationship Id="rId404" Type="http://schemas.openxmlformats.org/officeDocument/2006/relationships/hyperlink" Target="https://swayam.gov.in/nd1_noc20_te06/preview" TargetMode="External"/><Relationship Id="rId403" Type="http://schemas.openxmlformats.org/officeDocument/2006/relationships/hyperlink" Target="https://swayam.gov.in/nd1_noc20_oe03/preview" TargetMode="External"/><Relationship Id="rId402" Type="http://schemas.openxmlformats.org/officeDocument/2006/relationships/hyperlink" Target="https://swayam.gov.in/nd1_noc20_oe02/preview" TargetMode="External"/><Relationship Id="rId401" Type="http://schemas.openxmlformats.org/officeDocument/2006/relationships/hyperlink" Target="https://nptel.ac.in/courses/115/102/115102103/" TargetMode="External"/><Relationship Id="rId408" Type="http://schemas.openxmlformats.org/officeDocument/2006/relationships/drawing" Target="../drawings/drawing2.xml"/><Relationship Id="rId407" Type="http://schemas.openxmlformats.org/officeDocument/2006/relationships/hyperlink" Target="https://swayam.gov.in/nd1_noc20_te09/preview" TargetMode="External"/><Relationship Id="rId406" Type="http://schemas.openxmlformats.org/officeDocument/2006/relationships/hyperlink" Target="https://swayam.gov.in/nd1_noc20_te08/preview" TargetMode="External"/><Relationship Id="rId405" Type="http://schemas.openxmlformats.org/officeDocument/2006/relationships/hyperlink" Target="https://swayam.gov.in/nd1_noc20_te07/preview" TargetMode="External"/><Relationship Id="rId26" Type="http://schemas.openxmlformats.org/officeDocument/2006/relationships/hyperlink" Target="https://swayam.gov.in/nd1_noc20_ar16/preview" TargetMode="External"/><Relationship Id="rId25" Type="http://schemas.openxmlformats.org/officeDocument/2006/relationships/hyperlink" Target="https://swayam.gov.in/nd1_noc20_ar15/preview" TargetMode="External"/><Relationship Id="rId28" Type="http://schemas.openxmlformats.org/officeDocument/2006/relationships/hyperlink" Target="https://swayam.gov.in/nd1_noc20_bt20/preview" TargetMode="External"/><Relationship Id="rId27" Type="http://schemas.openxmlformats.org/officeDocument/2006/relationships/hyperlink" Target="https://swayam.gov.in/nd1_noc20_bt19/preview" TargetMode="External"/><Relationship Id="rId400" Type="http://schemas.openxmlformats.org/officeDocument/2006/relationships/hyperlink" Target="https://nptel.ac.in/noc/courses/noc19/SEM1/noc19-ph07" TargetMode="External"/><Relationship Id="rId29" Type="http://schemas.openxmlformats.org/officeDocument/2006/relationships/hyperlink" Target="https://swayam.gov.in/nd1_noc20_bt22/preview" TargetMode="External"/><Relationship Id="rId11" Type="http://schemas.openxmlformats.org/officeDocument/2006/relationships/hyperlink" Target="https://swayam.gov.in/nd1_noc20_ae14/preview" TargetMode="External"/><Relationship Id="rId10" Type="http://schemas.openxmlformats.org/officeDocument/2006/relationships/hyperlink" Target="https://swayam.gov.in/nd1_noc20_ae13/preview" TargetMode="External"/><Relationship Id="rId13" Type="http://schemas.openxmlformats.org/officeDocument/2006/relationships/hyperlink" Target="https://swayam.gov.in/nd1_noc20_ag03/preview" TargetMode="External"/><Relationship Id="rId12" Type="http://schemas.openxmlformats.org/officeDocument/2006/relationships/hyperlink" Target="https://swayam.gov.in/nd1_noc20_ag02/preview" TargetMode="External"/><Relationship Id="rId15" Type="http://schemas.openxmlformats.org/officeDocument/2006/relationships/hyperlink" Target="https://swayam.gov.in/nd1_noc20_ag07/preview" TargetMode="External"/><Relationship Id="rId14" Type="http://schemas.openxmlformats.org/officeDocument/2006/relationships/hyperlink" Target="https://swayam.gov.in/nd1_noc20_ag05/preview" TargetMode="External"/><Relationship Id="rId17" Type="http://schemas.openxmlformats.org/officeDocument/2006/relationships/hyperlink" Target="https://swayam.gov.in/nd1_noc20_ar05/preview" TargetMode="External"/><Relationship Id="rId16" Type="http://schemas.openxmlformats.org/officeDocument/2006/relationships/hyperlink" Target="https://swayam.gov.in/nd1_noc20_me47/preview" TargetMode="External"/><Relationship Id="rId19" Type="http://schemas.openxmlformats.org/officeDocument/2006/relationships/hyperlink" Target="https://swayam.gov.in/nd1_noc20_ar09/preview" TargetMode="External"/><Relationship Id="rId18" Type="http://schemas.openxmlformats.org/officeDocument/2006/relationships/hyperlink" Target="https://swayam.gov.in/nd1_noc20_ar08/preview" TargetMode="External"/><Relationship Id="rId84" Type="http://schemas.openxmlformats.org/officeDocument/2006/relationships/hyperlink" Target="https://swayam.gov.in/nd1_noc20_ce42/preview" TargetMode="External"/><Relationship Id="rId83" Type="http://schemas.openxmlformats.org/officeDocument/2006/relationships/hyperlink" Target="https://swayam.gov.in/nd1_noc20_ce40/preview" TargetMode="External"/><Relationship Id="rId86" Type="http://schemas.openxmlformats.org/officeDocument/2006/relationships/hyperlink" Target="https://swayam.gov.in/nd1_noc20_ce44/preview" TargetMode="External"/><Relationship Id="rId85" Type="http://schemas.openxmlformats.org/officeDocument/2006/relationships/hyperlink" Target="https://swayam.gov.in/nd1_noc20_ce43/preview" TargetMode="External"/><Relationship Id="rId88" Type="http://schemas.openxmlformats.org/officeDocument/2006/relationships/hyperlink" Target="https://swayam.gov.in/nd1_noc20_ce46/preview" TargetMode="External"/><Relationship Id="rId87" Type="http://schemas.openxmlformats.org/officeDocument/2006/relationships/hyperlink" Target="https://swayam.gov.in/nd1_noc20_ce45/preview" TargetMode="External"/><Relationship Id="rId89" Type="http://schemas.openxmlformats.org/officeDocument/2006/relationships/hyperlink" Target="https://swayam.gov.in/nd1_noc20_ce47/preview" TargetMode="External"/><Relationship Id="rId80" Type="http://schemas.openxmlformats.org/officeDocument/2006/relationships/hyperlink" Target="https://swayam.gov.in/nd1_noc20_cy35/preview" TargetMode="External"/><Relationship Id="rId82" Type="http://schemas.openxmlformats.org/officeDocument/2006/relationships/hyperlink" Target="https://swayam.gov.in/nd1_noc20_ce39/preview" TargetMode="External"/><Relationship Id="rId81" Type="http://schemas.openxmlformats.org/officeDocument/2006/relationships/hyperlink" Target="https://swayam.gov.in/nd1_noc20_cy36/preview" TargetMode="External"/><Relationship Id="rId73" Type="http://schemas.openxmlformats.org/officeDocument/2006/relationships/hyperlink" Target="https://swayam.gov.in/nd1_noc20_cy27/preview" TargetMode="External"/><Relationship Id="rId72" Type="http://schemas.openxmlformats.org/officeDocument/2006/relationships/hyperlink" Target="https://swayam.gov.in/nd1_noc20_cy26/preview" TargetMode="External"/><Relationship Id="rId75" Type="http://schemas.openxmlformats.org/officeDocument/2006/relationships/hyperlink" Target="https://swayam.gov.in/nd1_noc20_cy29/preview" TargetMode="External"/><Relationship Id="rId74" Type="http://schemas.openxmlformats.org/officeDocument/2006/relationships/hyperlink" Target="https://swayam.gov.in/nd1_noc20_cy28/preview" TargetMode="External"/><Relationship Id="rId77" Type="http://schemas.openxmlformats.org/officeDocument/2006/relationships/hyperlink" Target="https://swayam.gov.in/nd1_noc20_cy32/preview" TargetMode="External"/><Relationship Id="rId76" Type="http://schemas.openxmlformats.org/officeDocument/2006/relationships/hyperlink" Target="https://swayam.gov.in/nd1_noc20_cy31/preview" TargetMode="External"/><Relationship Id="rId79" Type="http://schemas.openxmlformats.org/officeDocument/2006/relationships/hyperlink" Target="https://swayam.gov.in/nd1_noc20_cy34/preview" TargetMode="External"/><Relationship Id="rId78" Type="http://schemas.openxmlformats.org/officeDocument/2006/relationships/hyperlink" Target="https://swayam.gov.in/nd1_noc20_cy33/preview" TargetMode="External"/><Relationship Id="rId71" Type="http://schemas.openxmlformats.org/officeDocument/2006/relationships/hyperlink" Target="https://swayam.gov.in/nd1_noc20_cy25/preview" TargetMode="External"/><Relationship Id="rId70" Type="http://schemas.openxmlformats.org/officeDocument/2006/relationships/hyperlink" Target="https://swayam.gov.in/nd1_noc20_cy23/preview" TargetMode="External"/><Relationship Id="rId62" Type="http://schemas.openxmlformats.org/officeDocument/2006/relationships/hyperlink" Target="https://swayam.gov.in/nd1_noc20_ch37/preview" TargetMode="External"/><Relationship Id="rId61" Type="http://schemas.openxmlformats.org/officeDocument/2006/relationships/hyperlink" Target="https://swayam.gov.in/nd1_noc20_ch36/preview" TargetMode="External"/><Relationship Id="rId64" Type="http://schemas.openxmlformats.org/officeDocument/2006/relationships/hyperlink" Target="https://swayam.gov.in/nd1_noc20_ch41/preview" TargetMode="External"/><Relationship Id="rId63" Type="http://schemas.openxmlformats.org/officeDocument/2006/relationships/hyperlink" Target="https://swayam.gov.in/nd1_noc20_ch40/preview" TargetMode="External"/><Relationship Id="rId66" Type="http://schemas.openxmlformats.org/officeDocument/2006/relationships/hyperlink" Target="https://swayam.gov.in/nd1_noc20_cy18/preview" TargetMode="External"/><Relationship Id="rId65" Type="http://schemas.openxmlformats.org/officeDocument/2006/relationships/hyperlink" Target="https://swayam.gov.in/nd1_noc20_cy17/preview" TargetMode="External"/><Relationship Id="rId68" Type="http://schemas.openxmlformats.org/officeDocument/2006/relationships/hyperlink" Target="https://swayam.gov.in/nd1_noc20_cy21/preview" TargetMode="External"/><Relationship Id="rId67" Type="http://schemas.openxmlformats.org/officeDocument/2006/relationships/hyperlink" Target="https://swayam.gov.in/nd1_noc20_cy19/preview" TargetMode="External"/><Relationship Id="rId60" Type="http://schemas.openxmlformats.org/officeDocument/2006/relationships/hyperlink" Target="https://swayam.gov.in/nd1_noc20_ch35/preview" TargetMode="External"/><Relationship Id="rId69" Type="http://schemas.openxmlformats.org/officeDocument/2006/relationships/hyperlink" Target="https://swayam.gov.in/nd1_noc20_cy22/preview" TargetMode="External"/><Relationship Id="rId51" Type="http://schemas.openxmlformats.org/officeDocument/2006/relationships/hyperlink" Target="https://nptel.ac.in/courses/102/104/102104069/" TargetMode="External"/><Relationship Id="rId50" Type="http://schemas.openxmlformats.org/officeDocument/2006/relationships/hyperlink" Target="https://nptel.ac.in/noc/courses/noc19/SEM2/noc19-bt21" TargetMode="External"/><Relationship Id="rId53" Type="http://schemas.openxmlformats.org/officeDocument/2006/relationships/hyperlink" Target="https://nptel.ac.in/noc/courses/noc19/SEM1/noc19-bt11" TargetMode="External"/><Relationship Id="rId52" Type="http://schemas.openxmlformats.org/officeDocument/2006/relationships/hyperlink" Target="https://swayam.gov.in/nd1_noc20_bt42/preview" TargetMode="External"/><Relationship Id="rId55" Type="http://schemas.openxmlformats.org/officeDocument/2006/relationships/hyperlink" Target="https://swayam.gov.in/nd1_noc20_ch23/preview" TargetMode="External"/><Relationship Id="rId54" Type="http://schemas.openxmlformats.org/officeDocument/2006/relationships/hyperlink" Target="https://nptel.ac.in/courses/102/104/102104058/" TargetMode="External"/><Relationship Id="rId57" Type="http://schemas.openxmlformats.org/officeDocument/2006/relationships/hyperlink" Target="https://swayam.gov.in/nd1_noc20_ch26/preview" TargetMode="External"/><Relationship Id="rId56" Type="http://schemas.openxmlformats.org/officeDocument/2006/relationships/hyperlink" Target="https://swayam.gov.in/nd1_noc20_ch24/preview" TargetMode="External"/><Relationship Id="rId59" Type="http://schemas.openxmlformats.org/officeDocument/2006/relationships/hyperlink" Target="https://swayam.gov.in/nd1_noc20_ch30/preview" TargetMode="External"/><Relationship Id="rId58" Type="http://schemas.openxmlformats.org/officeDocument/2006/relationships/hyperlink" Target="https://swayam.gov.in/nd1_noc20_ch28/preview" TargetMode="External"/><Relationship Id="rId107" Type="http://schemas.openxmlformats.org/officeDocument/2006/relationships/hyperlink" Target="https://swayam.gov.in/nd1_noc20_cs58/preview" TargetMode="External"/><Relationship Id="rId228" Type="http://schemas.openxmlformats.org/officeDocument/2006/relationships/hyperlink" Target="https://swayam.gov.in/nd1_noc20_hs72/preview" TargetMode="External"/><Relationship Id="rId349" Type="http://schemas.openxmlformats.org/officeDocument/2006/relationships/hyperlink" Target="https://swayam.gov.in/nd1_noc20_me72/preview" TargetMode="External"/><Relationship Id="rId106" Type="http://schemas.openxmlformats.org/officeDocument/2006/relationships/hyperlink" Target="https://swayam.gov.in/nd1_noc20_cs57/preview" TargetMode="External"/><Relationship Id="rId227" Type="http://schemas.openxmlformats.org/officeDocument/2006/relationships/hyperlink" Target="https://swayam.gov.in/nd1_noc20_hs71/preview" TargetMode="External"/><Relationship Id="rId348" Type="http://schemas.openxmlformats.org/officeDocument/2006/relationships/hyperlink" Target="https://swayam.gov.in/nd1_noc20_me70/preview" TargetMode="External"/><Relationship Id="rId105" Type="http://schemas.openxmlformats.org/officeDocument/2006/relationships/hyperlink" Target="https://swayam.gov.in/nd1_noc20_cs56/preview" TargetMode="External"/><Relationship Id="rId226" Type="http://schemas.openxmlformats.org/officeDocument/2006/relationships/hyperlink" Target="https://swayam.gov.in/nd1_noc20_hs69/preview" TargetMode="External"/><Relationship Id="rId347" Type="http://schemas.openxmlformats.org/officeDocument/2006/relationships/hyperlink" Target="https://swayam.gov.in/nd1_noc20_me69/preview" TargetMode="External"/><Relationship Id="rId104" Type="http://schemas.openxmlformats.org/officeDocument/2006/relationships/hyperlink" Target="https://swayam.gov.in/nd1_noc20_ce62/preview" TargetMode="External"/><Relationship Id="rId225" Type="http://schemas.openxmlformats.org/officeDocument/2006/relationships/hyperlink" Target="https://swayam.gov.in/nd1_noc20_hs68/preview" TargetMode="External"/><Relationship Id="rId346" Type="http://schemas.openxmlformats.org/officeDocument/2006/relationships/hyperlink" Target="https://swayam.gov.in/nd1_noc20_me68/preview" TargetMode="External"/><Relationship Id="rId109" Type="http://schemas.openxmlformats.org/officeDocument/2006/relationships/hyperlink" Target="https://nptel.ac.in/courses/106/105/106105153/" TargetMode="External"/><Relationship Id="rId108" Type="http://schemas.openxmlformats.org/officeDocument/2006/relationships/hyperlink" Target="https://swayam.gov.in/nd1_noc20_cs59/preview" TargetMode="External"/><Relationship Id="rId229" Type="http://schemas.openxmlformats.org/officeDocument/2006/relationships/hyperlink" Target="https://swayam.gov.in/nd1_noc20_hs74/preview" TargetMode="External"/><Relationship Id="rId220" Type="http://schemas.openxmlformats.org/officeDocument/2006/relationships/hyperlink" Target="https://swayam.gov.in/nd1_noc20_hs62/preview" TargetMode="External"/><Relationship Id="rId341" Type="http://schemas.openxmlformats.org/officeDocument/2006/relationships/hyperlink" Target="https://swayam.gov.in/nd1_noc20_me61/preview" TargetMode="External"/><Relationship Id="rId340" Type="http://schemas.openxmlformats.org/officeDocument/2006/relationships/hyperlink" Target="https://swayam.gov.in/nd1_noc20_me60/preview" TargetMode="External"/><Relationship Id="rId103" Type="http://schemas.openxmlformats.org/officeDocument/2006/relationships/hyperlink" Target="https://swayam.gov.in/nd1_noc20_ce61/preview" TargetMode="External"/><Relationship Id="rId224" Type="http://schemas.openxmlformats.org/officeDocument/2006/relationships/hyperlink" Target="https://swayam.gov.in/nd1_noc20_hs66/preview" TargetMode="External"/><Relationship Id="rId345" Type="http://schemas.openxmlformats.org/officeDocument/2006/relationships/hyperlink" Target="https://swayam.gov.in/nd1_noc20_me67/preview" TargetMode="External"/><Relationship Id="rId102" Type="http://schemas.openxmlformats.org/officeDocument/2006/relationships/hyperlink" Target="https://nptel.ac.in/noc/courses/noc19/SEM2/noc19-ce34" TargetMode="External"/><Relationship Id="rId223" Type="http://schemas.openxmlformats.org/officeDocument/2006/relationships/hyperlink" Target="https://swayam.gov.in/nd1_noc20_hs65/preview" TargetMode="External"/><Relationship Id="rId344" Type="http://schemas.openxmlformats.org/officeDocument/2006/relationships/hyperlink" Target="https://swayam.gov.in/nd1_noc20_me66/preview" TargetMode="External"/><Relationship Id="rId101" Type="http://schemas.openxmlformats.org/officeDocument/2006/relationships/hyperlink" Target="https://swayam.gov.in/nd1_noc20_ce60/preview" TargetMode="External"/><Relationship Id="rId222" Type="http://schemas.openxmlformats.org/officeDocument/2006/relationships/hyperlink" Target="https://swayam.gov.in/nd1_noc20_hs64/preview" TargetMode="External"/><Relationship Id="rId343" Type="http://schemas.openxmlformats.org/officeDocument/2006/relationships/hyperlink" Target="https://swayam.gov.in/nd1_noc20_me65/preview" TargetMode="External"/><Relationship Id="rId100" Type="http://schemas.openxmlformats.org/officeDocument/2006/relationships/hyperlink" Target="https://swayam.gov.in/nd1_noc20_ce58/preview" TargetMode="External"/><Relationship Id="rId221" Type="http://schemas.openxmlformats.org/officeDocument/2006/relationships/hyperlink" Target="https://swayam.gov.in/nd1_noc20_hs63/preview" TargetMode="External"/><Relationship Id="rId342" Type="http://schemas.openxmlformats.org/officeDocument/2006/relationships/hyperlink" Target="https://swayam.gov.in/nd1_noc20_me64/preview" TargetMode="External"/><Relationship Id="rId217" Type="http://schemas.openxmlformats.org/officeDocument/2006/relationships/hyperlink" Target="https://swayam.gov.in/nd1_noc20_hs59/preview" TargetMode="External"/><Relationship Id="rId338" Type="http://schemas.openxmlformats.org/officeDocument/2006/relationships/hyperlink" Target="https://swayam.gov.in/nd1_noc20_me58/preview" TargetMode="External"/><Relationship Id="rId216" Type="http://schemas.openxmlformats.org/officeDocument/2006/relationships/hyperlink" Target="https://swayam.gov.in/nd1_noc20_hs58/preview" TargetMode="External"/><Relationship Id="rId337" Type="http://schemas.openxmlformats.org/officeDocument/2006/relationships/hyperlink" Target="https://swayam.gov.in/nd1_noc20_me57/preview" TargetMode="External"/><Relationship Id="rId215" Type="http://schemas.openxmlformats.org/officeDocument/2006/relationships/hyperlink" Target="https://swayam.gov.in/nd1_noc20_hs57/preview" TargetMode="External"/><Relationship Id="rId336" Type="http://schemas.openxmlformats.org/officeDocument/2006/relationships/hyperlink" Target="https://swayam.gov.in/nd1_noc20_me56/preview" TargetMode="External"/><Relationship Id="rId214" Type="http://schemas.openxmlformats.org/officeDocument/2006/relationships/hyperlink" Target="https://swayam.gov.in/nd1_noc20_hs56/preview" TargetMode="External"/><Relationship Id="rId335" Type="http://schemas.openxmlformats.org/officeDocument/2006/relationships/hyperlink" Target="https://swayam.gov.in/nd1_noc20_me54/preview" TargetMode="External"/><Relationship Id="rId219" Type="http://schemas.openxmlformats.org/officeDocument/2006/relationships/hyperlink" Target="https://swayam.gov.in/nd1_noc20_hs61/preview" TargetMode="External"/><Relationship Id="rId218" Type="http://schemas.openxmlformats.org/officeDocument/2006/relationships/hyperlink" Target="https://swayam.gov.in/nd1_noc20_hs60/preview" TargetMode="External"/><Relationship Id="rId339" Type="http://schemas.openxmlformats.org/officeDocument/2006/relationships/hyperlink" Target="https://swayam.gov.in/nd1_noc20_me59/preview" TargetMode="External"/><Relationship Id="rId330" Type="http://schemas.openxmlformats.org/officeDocument/2006/relationships/hyperlink" Target="https://swayam.gov.in/nd1_noc20_hs79/preview" TargetMode="External"/><Relationship Id="rId213" Type="http://schemas.openxmlformats.org/officeDocument/2006/relationships/hyperlink" Target="https://swayam.gov.in/nd1_noc20_hs55/preview" TargetMode="External"/><Relationship Id="rId334" Type="http://schemas.openxmlformats.org/officeDocument/2006/relationships/hyperlink" Target="https://swayam.gov.in/nd1_noc20_me53/preview" TargetMode="External"/><Relationship Id="rId212" Type="http://schemas.openxmlformats.org/officeDocument/2006/relationships/hyperlink" Target="https://swayam.gov.in/nd1_noc20_hs54/preview" TargetMode="External"/><Relationship Id="rId333" Type="http://schemas.openxmlformats.org/officeDocument/2006/relationships/hyperlink" Target="https://swayam.gov.in/nd1_noc20_me52/preview" TargetMode="External"/><Relationship Id="rId211" Type="http://schemas.openxmlformats.org/officeDocument/2006/relationships/hyperlink" Target="https://swayam.gov.in/nd1_noc20_hs53/preview" TargetMode="External"/><Relationship Id="rId332" Type="http://schemas.openxmlformats.org/officeDocument/2006/relationships/hyperlink" Target="https://swayam.gov.in/nd1_noc20_me50/preview" TargetMode="External"/><Relationship Id="rId210" Type="http://schemas.openxmlformats.org/officeDocument/2006/relationships/hyperlink" Target="https://swayam.gov.in/nd1_noc20_hs52/preview" TargetMode="External"/><Relationship Id="rId331" Type="http://schemas.openxmlformats.org/officeDocument/2006/relationships/hyperlink" Target="https://swayam.gov.in/nd1_noc20_me48/preview" TargetMode="External"/><Relationship Id="rId370" Type="http://schemas.openxmlformats.org/officeDocument/2006/relationships/hyperlink" Target="https://nptel.ac.in/noc/courses/noc19/SEM1/noc19-me35" TargetMode="External"/><Relationship Id="rId129" Type="http://schemas.openxmlformats.org/officeDocument/2006/relationships/hyperlink" Target="https://swayam.gov.in/nd1_noc20_cs80/preview" TargetMode="External"/><Relationship Id="rId128" Type="http://schemas.openxmlformats.org/officeDocument/2006/relationships/hyperlink" Target="https://nptel.ac.in/noc/courses/noc19/SEM2/noc19-cs80" TargetMode="External"/><Relationship Id="rId249" Type="http://schemas.openxmlformats.org/officeDocument/2006/relationships/hyperlink" Target="https://nptel.ac.in/noc/courses/noc18/SEM1/noc18-hs15" TargetMode="External"/><Relationship Id="rId127" Type="http://schemas.openxmlformats.org/officeDocument/2006/relationships/hyperlink" Target="https://swayam.gov.in/nd1_noc20_cs79/preview" TargetMode="External"/><Relationship Id="rId248" Type="http://schemas.openxmlformats.org/officeDocument/2006/relationships/hyperlink" Target="https://swayam.gov.in/nd1_noc20_hs86/preview" TargetMode="External"/><Relationship Id="rId369" Type="http://schemas.openxmlformats.org/officeDocument/2006/relationships/hyperlink" Target="https://swayam.gov.in/nd1_noc20_me95/preview" TargetMode="External"/><Relationship Id="rId126" Type="http://schemas.openxmlformats.org/officeDocument/2006/relationships/hyperlink" Target="https://swayam.gov.in/nd1_noc20_cs78/preview" TargetMode="External"/><Relationship Id="rId247" Type="http://schemas.openxmlformats.org/officeDocument/2006/relationships/hyperlink" Target="https://nptel.ac.in/courses/109/103/109103121/" TargetMode="External"/><Relationship Id="rId368" Type="http://schemas.openxmlformats.org/officeDocument/2006/relationships/hyperlink" Target="https://nptel.ac.in/courses/112/104/112104250/" TargetMode="External"/><Relationship Id="rId121" Type="http://schemas.openxmlformats.org/officeDocument/2006/relationships/hyperlink" Target="https://swayam.gov.in/nd1_noc20_cs72/preview" TargetMode="External"/><Relationship Id="rId242" Type="http://schemas.openxmlformats.org/officeDocument/2006/relationships/hyperlink" Target="https://swayam.gov.in/nd1_noc20_hs83/preview" TargetMode="External"/><Relationship Id="rId363" Type="http://schemas.openxmlformats.org/officeDocument/2006/relationships/hyperlink" Target="https://swayam.gov.in/nd1_noc20_me93/preview" TargetMode="External"/><Relationship Id="rId120" Type="http://schemas.openxmlformats.org/officeDocument/2006/relationships/hyperlink" Target="https://swayam.gov.in/nd1_noc20_cs71/preview" TargetMode="External"/><Relationship Id="rId241" Type="http://schemas.openxmlformats.org/officeDocument/2006/relationships/hyperlink" Target="https://nptel.ac.in/courses/109/104/109104135/" TargetMode="External"/><Relationship Id="rId362" Type="http://schemas.openxmlformats.org/officeDocument/2006/relationships/hyperlink" Target="https://swayam.gov.in/nd1_noc20_me92/preview" TargetMode="External"/><Relationship Id="rId240" Type="http://schemas.openxmlformats.org/officeDocument/2006/relationships/hyperlink" Target="https://nptel.ac.in/noc/courses/noc18/SEM2/noc18-hs31" TargetMode="External"/><Relationship Id="rId361" Type="http://schemas.openxmlformats.org/officeDocument/2006/relationships/hyperlink" Target="https://nptel.ac.in/courses/112/104/112104193/" TargetMode="External"/><Relationship Id="rId360" Type="http://schemas.openxmlformats.org/officeDocument/2006/relationships/hyperlink" Target="https://nptel.ac.in/noc/courses/noc19/SEM1/noc19-me02" TargetMode="External"/><Relationship Id="rId125" Type="http://schemas.openxmlformats.org/officeDocument/2006/relationships/hyperlink" Target="https://nptel.ac.in/noc/courses/noc19/SEM2/noc19-cs71" TargetMode="External"/><Relationship Id="rId246" Type="http://schemas.openxmlformats.org/officeDocument/2006/relationships/hyperlink" Target="https://nptel.ac.in/noc/courses/noc17/SEM2/noc17-hs26" TargetMode="External"/><Relationship Id="rId367" Type="http://schemas.openxmlformats.org/officeDocument/2006/relationships/hyperlink" Target="https://nptel.ac.in/noc/courses/noc19/SEM2/noc19-me70" TargetMode="External"/><Relationship Id="rId124" Type="http://schemas.openxmlformats.org/officeDocument/2006/relationships/hyperlink" Target="https://swayam.gov.in/nd1_noc20_cs77/preview" TargetMode="External"/><Relationship Id="rId245" Type="http://schemas.openxmlformats.org/officeDocument/2006/relationships/hyperlink" Target="https://swayam.gov.in/nd1_noc20_hs85/preview" TargetMode="External"/><Relationship Id="rId366" Type="http://schemas.openxmlformats.org/officeDocument/2006/relationships/hyperlink" Target="https://swayam.gov.in/nd1_noc20_me94/preview" TargetMode="External"/><Relationship Id="rId123" Type="http://schemas.openxmlformats.org/officeDocument/2006/relationships/hyperlink" Target="https://swayam.gov.in/nd1_noc20_cs74/preview" TargetMode="External"/><Relationship Id="rId244" Type="http://schemas.openxmlformats.org/officeDocument/2006/relationships/hyperlink" Target="https://nptel.ac.in/courses/121/104/121104005/" TargetMode="External"/><Relationship Id="rId365" Type="http://schemas.openxmlformats.org/officeDocument/2006/relationships/hyperlink" Target="https://nptel.ac.in/courses/112/104/112104181/" TargetMode="External"/><Relationship Id="rId122" Type="http://schemas.openxmlformats.org/officeDocument/2006/relationships/hyperlink" Target="https://swayam.gov.in/nd1_noc20_cs73/preview" TargetMode="External"/><Relationship Id="rId243" Type="http://schemas.openxmlformats.org/officeDocument/2006/relationships/hyperlink" Target="https://nptel.ac.in/noc/courses/noc19/SEM2/noc19-hs52" TargetMode="External"/><Relationship Id="rId364" Type="http://schemas.openxmlformats.org/officeDocument/2006/relationships/hyperlink" Target="https://nptel.ac.in/noc/courses/noc19/SEM1/noc19-me38" TargetMode="External"/><Relationship Id="rId95" Type="http://schemas.openxmlformats.org/officeDocument/2006/relationships/hyperlink" Target="https://swayam.gov.in/nd1_noc20_ce55/preview" TargetMode="External"/><Relationship Id="rId94" Type="http://schemas.openxmlformats.org/officeDocument/2006/relationships/hyperlink" Target="https://swayam.gov.in/nd1_noc20_ce54/preview" TargetMode="External"/><Relationship Id="rId97" Type="http://schemas.openxmlformats.org/officeDocument/2006/relationships/hyperlink" Target="https://swayam.gov.in/nd1_noc20_ce57/preview" TargetMode="External"/><Relationship Id="rId96" Type="http://schemas.openxmlformats.org/officeDocument/2006/relationships/hyperlink" Target="https://swayam.gov.in/nd1_noc20_ce56/preview" TargetMode="External"/><Relationship Id="rId99" Type="http://schemas.openxmlformats.org/officeDocument/2006/relationships/hyperlink" Target="https://nptel.ac.in/courses/105/107/105107176/" TargetMode="External"/><Relationship Id="rId98" Type="http://schemas.openxmlformats.org/officeDocument/2006/relationships/hyperlink" Target="https://nptel.ac.in/noc/courses/noc18/SEM2/noc18-ce29" TargetMode="External"/><Relationship Id="rId91" Type="http://schemas.openxmlformats.org/officeDocument/2006/relationships/hyperlink" Target="https://swayam.gov.in/nd1_noc20_ce49/preview" TargetMode="External"/><Relationship Id="rId90" Type="http://schemas.openxmlformats.org/officeDocument/2006/relationships/hyperlink" Target="https://swayam.gov.in/nd1_noc20_ce48/preview" TargetMode="External"/><Relationship Id="rId93" Type="http://schemas.openxmlformats.org/officeDocument/2006/relationships/hyperlink" Target="https://swayam.gov.in/nd1_noc20_ce53/preview" TargetMode="External"/><Relationship Id="rId92" Type="http://schemas.openxmlformats.org/officeDocument/2006/relationships/hyperlink" Target="https://swayam.gov.in/nd1_noc20_ce52/preview" TargetMode="External"/><Relationship Id="rId118" Type="http://schemas.openxmlformats.org/officeDocument/2006/relationships/hyperlink" Target="https://swayam.gov.in/nd1_noc20_cs69/preview" TargetMode="External"/><Relationship Id="rId239" Type="http://schemas.openxmlformats.org/officeDocument/2006/relationships/hyperlink" Target="https://swayam.gov.in/nd1_noc20_hs82/preview" TargetMode="External"/><Relationship Id="rId117" Type="http://schemas.openxmlformats.org/officeDocument/2006/relationships/hyperlink" Target="https://swayam.gov.in/nd1_noc20_cs68/preview" TargetMode="External"/><Relationship Id="rId238" Type="http://schemas.openxmlformats.org/officeDocument/2006/relationships/hyperlink" Target="https://nptel.ac.in/courses/109/104/109104088/" TargetMode="External"/><Relationship Id="rId359" Type="http://schemas.openxmlformats.org/officeDocument/2006/relationships/hyperlink" Target="https://swayam.gov.in/nd1_noc20_me91/preview" TargetMode="External"/><Relationship Id="rId116" Type="http://schemas.openxmlformats.org/officeDocument/2006/relationships/hyperlink" Target="https://swayam.gov.in/nd1_noc20_cs67/preview" TargetMode="External"/><Relationship Id="rId237" Type="http://schemas.openxmlformats.org/officeDocument/2006/relationships/hyperlink" Target="https://nptel.ac.in/noc/courses/noc19/SEM1/noc19-hs10" TargetMode="External"/><Relationship Id="rId358" Type="http://schemas.openxmlformats.org/officeDocument/2006/relationships/hyperlink" Target="https://swayam.gov.in/nd1_noc20_me90/preview" TargetMode="External"/><Relationship Id="rId115" Type="http://schemas.openxmlformats.org/officeDocument/2006/relationships/hyperlink" Target="https://swayam.gov.in/nd1_noc20_cs66/preview" TargetMode="External"/><Relationship Id="rId236" Type="http://schemas.openxmlformats.org/officeDocument/2006/relationships/hyperlink" Target="https://swayam.gov.in/nd1_noc20_hs81/preview" TargetMode="External"/><Relationship Id="rId357" Type="http://schemas.openxmlformats.org/officeDocument/2006/relationships/hyperlink" Target="https://swayam.gov.in/nd1_noc20_me89/preview" TargetMode="External"/><Relationship Id="rId119" Type="http://schemas.openxmlformats.org/officeDocument/2006/relationships/hyperlink" Target="https://swayam.gov.in/nd1_noc20_cs70/preview" TargetMode="External"/><Relationship Id="rId110" Type="http://schemas.openxmlformats.org/officeDocument/2006/relationships/hyperlink" Target="https://swayam.gov.in/nd1_noc20_cs60/preview" TargetMode="External"/><Relationship Id="rId231" Type="http://schemas.openxmlformats.org/officeDocument/2006/relationships/hyperlink" Target="https://swayam.gov.in/nd1_noc20_hs77/preview" TargetMode="External"/><Relationship Id="rId352" Type="http://schemas.openxmlformats.org/officeDocument/2006/relationships/hyperlink" Target="https://swayam.gov.in/nd1_noc20_me76/preview" TargetMode="External"/><Relationship Id="rId230" Type="http://schemas.openxmlformats.org/officeDocument/2006/relationships/hyperlink" Target="https://swayam.gov.in/nd1_noc20_hs76/preview" TargetMode="External"/><Relationship Id="rId351" Type="http://schemas.openxmlformats.org/officeDocument/2006/relationships/hyperlink" Target="https://swayam.gov.in/nd1_noc20_me75/preview" TargetMode="External"/><Relationship Id="rId350" Type="http://schemas.openxmlformats.org/officeDocument/2006/relationships/hyperlink" Target="https://swayam.gov.in/nd1_noc20_me74/preview" TargetMode="External"/><Relationship Id="rId114" Type="http://schemas.openxmlformats.org/officeDocument/2006/relationships/hyperlink" Target="https://swayam.gov.in/nd1_noc20_cs65/preview" TargetMode="External"/><Relationship Id="rId235" Type="http://schemas.openxmlformats.org/officeDocument/2006/relationships/hyperlink" Target="https://nptel.ac.in/courses/109/104/109104121/" TargetMode="External"/><Relationship Id="rId356" Type="http://schemas.openxmlformats.org/officeDocument/2006/relationships/hyperlink" Target="https://swayam.gov.in/nd1_noc20_me83/preview" TargetMode="External"/><Relationship Id="rId113" Type="http://schemas.openxmlformats.org/officeDocument/2006/relationships/hyperlink" Target="https://swayam.gov.in/nd1_noc20_cs63/preview" TargetMode="External"/><Relationship Id="rId234" Type="http://schemas.openxmlformats.org/officeDocument/2006/relationships/hyperlink" Target="https://nptel.ac.in/noc/courses/noc19/SEM2/noc19-hs55" TargetMode="External"/><Relationship Id="rId355" Type="http://schemas.openxmlformats.org/officeDocument/2006/relationships/hyperlink" Target="https://swayam.gov.in/nd1_noc20_me82/preview" TargetMode="External"/><Relationship Id="rId112" Type="http://schemas.openxmlformats.org/officeDocument/2006/relationships/hyperlink" Target="https://swayam.gov.in/nd1_noc20_cs62/preview" TargetMode="External"/><Relationship Id="rId233" Type="http://schemas.openxmlformats.org/officeDocument/2006/relationships/hyperlink" Target="https://swayam.gov.in/nd1_noc20_hs80/preview" TargetMode="External"/><Relationship Id="rId354" Type="http://schemas.openxmlformats.org/officeDocument/2006/relationships/hyperlink" Target="https://swayam.gov.in/nd1_noc20_me81/preview" TargetMode="External"/><Relationship Id="rId111" Type="http://schemas.openxmlformats.org/officeDocument/2006/relationships/hyperlink" Target="https://swayam.gov.in/nd1_noc20_cs61/preview" TargetMode="External"/><Relationship Id="rId232" Type="http://schemas.openxmlformats.org/officeDocument/2006/relationships/hyperlink" Target="https://swayam.gov.in/nd1_noc20_hs78/preview" TargetMode="External"/><Relationship Id="rId353" Type="http://schemas.openxmlformats.org/officeDocument/2006/relationships/hyperlink" Target="https://swayam.gov.in/nd1_noc20_me77/preview" TargetMode="External"/><Relationship Id="rId305" Type="http://schemas.openxmlformats.org/officeDocument/2006/relationships/hyperlink" Target="https://swayam.gov.in/nd1_noc20_mg70/preview" TargetMode="External"/><Relationship Id="rId304" Type="http://schemas.openxmlformats.org/officeDocument/2006/relationships/hyperlink" Target="https://nptel.ac.in/courses/110/104/110104095/" TargetMode="External"/><Relationship Id="rId303" Type="http://schemas.openxmlformats.org/officeDocument/2006/relationships/hyperlink" Target="https://nptel.ac.in/noc/courses/noc19/SEM2/noc19-mg50" TargetMode="External"/><Relationship Id="rId302" Type="http://schemas.openxmlformats.org/officeDocument/2006/relationships/hyperlink" Target="https://swayam.gov.in/nd1_noc20_mg69/preview" TargetMode="External"/><Relationship Id="rId309" Type="http://schemas.openxmlformats.org/officeDocument/2006/relationships/hyperlink" Target="https://swayam.gov.in/nd1_noc20_ma31/preview" TargetMode="External"/><Relationship Id="rId308" Type="http://schemas.openxmlformats.org/officeDocument/2006/relationships/hyperlink" Target="https://swayam.gov.in/nd1_noc20_ma30/preview" TargetMode="External"/><Relationship Id="rId307" Type="http://schemas.openxmlformats.org/officeDocument/2006/relationships/hyperlink" Target="https://swayam.gov.in/nd1_noc20_ma29/preview" TargetMode="External"/><Relationship Id="rId306" Type="http://schemas.openxmlformats.org/officeDocument/2006/relationships/hyperlink" Target="https://swayam.gov.in/nd1_noc20_mg71/preview" TargetMode="External"/><Relationship Id="rId301" Type="http://schemas.openxmlformats.org/officeDocument/2006/relationships/hyperlink" Target="https://nptel.ac.in/courses/110/104/110104068/" TargetMode="External"/><Relationship Id="rId300" Type="http://schemas.openxmlformats.org/officeDocument/2006/relationships/hyperlink" Target="https://nptel.ac.in/noc/courses/noc19/SEM2/noc19-mg48" TargetMode="External"/><Relationship Id="rId206" Type="http://schemas.openxmlformats.org/officeDocument/2006/relationships/hyperlink" Target="https://swayam.gov.in/nd1_noc20_hs47/preview" TargetMode="External"/><Relationship Id="rId327" Type="http://schemas.openxmlformats.org/officeDocument/2006/relationships/hyperlink" Target="https://swayam.gov.in/nd1_noc20_ma52/preview" TargetMode="External"/><Relationship Id="rId205" Type="http://schemas.openxmlformats.org/officeDocument/2006/relationships/hyperlink" Target="https://swayam.gov.in/nd1_noc20_hs46/preview" TargetMode="External"/><Relationship Id="rId326" Type="http://schemas.openxmlformats.org/officeDocument/2006/relationships/hyperlink" Target="https://swayam.gov.in/nd1_noc20_ma50/preview" TargetMode="External"/><Relationship Id="rId204" Type="http://schemas.openxmlformats.org/officeDocument/2006/relationships/hyperlink" Target="https://swayam.gov.in/nd1_noc20_hs45/preview" TargetMode="External"/><Relationship Id="rId325" Type="http://schemas.openxmlformats.org/officeDocument/2006/relationships/hyperlink" Target="https://swayam.gov.in/nd1_noc20_ma49/preview" TargetMode="External"/><Relationship Id="rId203" Type="http://schemas.openxmlformats.org/officeDocument/2006/relationships/hyperlink" Target="https://swayam.gov.in/nd1_noc20_hs43/preview" TargetMode="External"/><Relationship Id="rId324" Type="http://schemas.openxmlformats.org/officeDocument/2006/relationships/hyperlink" Target="https://swayam.gov.in/nd1_noc20_ma48/preview" TargetMode="External"/><Relationship Id="rId209" Type="http://schemas.openxmlformats.org/officeDocument/2006/relationships/hyperlink" Target="https://swayam.gov.in/nd1_noc20_hs51/preview" TargetMode="External"/><Relationship Id="rId208" Type="http://schemas.openxmlformats.org/officeDocument/2006/relationships/hyperlink" Target="https://swayam.gov.in/nd1_noc20_hs50/preview" TargetMode="External"/><Relationship Id="rId329" Type="http://schemas.openxmlformats.org/officeDocument/2006/relationships/hyperlink" Target="https://swayam.gov.in/nd1_noc20_ma55/preview" TargetMode="External"/><Relationship Id="rId207" Type="http://schemas.openxmlformats.org/officeDocument/2006/relationships/hyperlink" Target="https://swayam.gov.in/nd1_noc20_hs49/preview" TargetMode="External"/><Relationship Id="rId328" Type="http://schemas.openxmlformats.org/officeDocument/2006/relationships/hyperlink" Target="https://swayam.gov.in/nd1_noc20_ma54/preview" TargetMode="External"/><Relationship Id="rId202" Type="http://schemas.openxmlformats.org/officeDocument/2006/relationships/hyperlink" Target="https://swayam.gov.in/nd1_noc20_ee99/preview" TargetMode="External"/><Relationship Id="rId323" Type="http://schemas.openxmlformats.org/officeDocument/2006/relationships/hyperlink" Target="https://swayam.gov.in/nd1_noc20_ma47/preview" TargetMode="External"/><Relationship Id="rId201" Type="http://schemas.openxmlformats.org/officeDocument/2006/relationships/hyperlink" Target="https://swayam.gov.in/nd1_noc20_ee98/preview" TargetMode="External"/><Relationship Id="rId322" Type="http://schemas.openxmlformats.org/officeDocument/2006/relationships/hyperlink" Target="https://swayam.gov.in/nd1_noc20_ma46/preview" TargetMode="External"/><Relationship Id="rId200" Type="http://schemas.openxmlformats.org/officeDocument/2006/relationships/hyperlink" Target="https://swayam.gov.in/nd1_noc20_ee96/preview" TargetMode="External"/><Relationship Id="rId321" Type="http://schemas.openxmlformats.org/officeDocument/2006/relationships/hyperlink" Target="https://swayam.gov.in/nd1_noc20_ma44/preview" TargetMode="External"/><Relationship Id="rId320" Type="http://schemas.openxmlformats.org/officeDocument/2006/relationships/hyperlink" Target="https://swayam.gov.in/nd1_noc20_ma43/preview" TargetMode="External"/><Relationship Id="rId316" Type="http://schemas.openxmlformats.org/officeDocument/2006/relationships/hyperlink" Target="https://swayam.gov.in/nd1_noc20_ma39/preview" TargetMode="External"/><Relationship Id="rId315" Type="http://schemas.openxmlformats.org/officeDocument/2006/relationships/hyperlink" Target="https://swayam.gov.in/nd1_noc20_ma38/preview" TargetMode="External"/><Relationship Id="rId314" Type="http://schemas.openxmlformats.org/officeDocument/2006/relationships/hyperlink" Target="https://swayam.gov.in/nd1_noc20_ma36/preview" TargetMode="External"/><Relationship Id="rId313" Type="http://schemas.openxmlformats.org/officeDocument/2006/relationships/hyperlink" Target="https://swayam.gov.in/nd1_noc20_ma35/preview" TargetMode="External"/><Relationship Id="rId319" Type="http://schemas.openxmlformats.org/officeDocument/2006/relationships/hyperlink" Target="https://swayam.gov.in/nd1_noc20_ma42/preview" TargetMode="External"/><Relationship Id="rId318" Type="http://schemas.openxmlformats.org/officeDocument/2006/relationships/hyperlink" Target="https://swayam.gov.in/nd1_noc20_ma41/preview" TargetMode="External"/><Relationship Id="rId317" Type="http://schemas.openxmlformats.org/officeDocument/2006/relationships/hyperlink" Target="https://swayam.gov.in/nd1_noc20_ma40/preview" TargetMode="External"/><Relationship Id="rId312" Type="http://schemas.openxmlformats.org/officeDocument/2006/relationships/hyperlink" Target="https://swayam.gov.in/nd1_noc20_ma34/preview" TargetMode="External"/><Relationship Id="rId311" Type="http://schemas.openxmlformats.org/officeDocument/2006/relationships/hyperlink" Target="https://swayam.gov.in/nd1_noc20_ma32/preview" TargetMode="External"/><Relationship Id="rId310" Type="http://schemas.openxmlformats.org/officeDocument/2006/relationships/hyperlink" Target="https://swayam.gov.in/nd1_noc20_ma25/preview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wayam.gov.in/nd1_noc20_ae08/preview" TargetMode="External"/><Relationship Id="rId2" Type="http://schemas.openxmlformats.org/officeDocument/2006/relationships/hyperlink" Target="https://swayam.gov.in/nd1_noc20_ae10/preview" TargetMode="External"/><Relationship Id="rId3" Type="http://schemas.openxmlformats.org/officeDocument/2006/relationships/hyperlink" Target="https://swayam.gov.in/nd1_noc20_ag05/preview" TargetMode="External"/><Relationship Id="rId4" Type="http://schemas.openxmlformats.org/officeDocument/2006/relationships/hyperlink" Target="https://swayam.gov.in/nd1_noc20_ar04/preview" TargetMode="External"/><Relationship Id="rId9" Type="http://schemas.openxmlformats.org/officeDocument/2006/relationships/hyperlink" Target="https://swayam.gov.in/nd1_noc20_bt23/preview" TargetMode="External"/><Relationship Id="rId140" Type="http://schemas.openxmlformats.org/officeDocument/2006/relationships/drawing" Target="../drawings/drawing3.xml"/><Relationship Id="rId5" Type="http://schemas.openxmlformats.org/officeDocument/2006/relationships/hyperlink" Target="https://swayam.gov.in/nd1_noc20_ar09/preview" TargetMode="External"/><Relationship Id="rId6" Type="http://schemas.openxmlformats.org/officeDocument/2006/relationships/hyperlink" Target="https://swayam.gov.in/nd1_noc20_ar14/preview" TargetMode="External"/><Relationship Id="rId7" Type="http://schemas.openxmlformats.org/officeDocument/2006/relationships/hyperlink" Target="https://swayam.gov.in/nd1_noc20_ar15/preview" TargetMode="External"/><Relationship Id="rId8" Type="http://schemas.openxmlformats.org/officeDocument/2006/relationships/hyperlink" Target="https://swayam.gov.in/nd1_noc20_ar16/preview" TargetMode="External"/><Relationship Id="rId139" Type="http://schemas.openxmlformats.org/officeDocument/2006/relationships/hyperlink" Target="https://swayam.gov.in/nd1_noc20_te11/preview" TargetMode="External"/><Relationship Id="rId138" Type="http://schemas.openxmlformats.org/officeDocument/2006/relationships/hyperlink" Target="https://swayam.gov.in/nd1_noc20_ph21/preview" TargetMode="External"/><Relationship Id="rId137" Type="http://schemas.openxmlformats.org/officeDocument/2006/relationships/hyperlink" Target="https://nptel.ac.in/courses/127/108/127108015/" TargetMode="External"/><Relationship Id="rId132" Type="http://schemas.openxmlformats.org/officeDocument/2006/relationships/hyperlink" Target="https://nptel.ac.in/courses/113/104/113104081/" TargetMode="External"/><Relationship Id="rId131" Type="http://schemas.openxmlformats.org/officeDocument/2006/relationships/hyperlink" Target="https://nptel.ac.in/noc/courses/noc18/SEM2/noc18-mm11" TargetMode="External"/><Relationship Id="rId130" Type="http://schemas.openxmlformats.org/officeDocument/2006/relationships/hyperlink" Target="https://swayam.gov.in/nd1_noc20_mm28/preview" TargetMode="External"/><Relationship Id="rId136" Type="http://schemas.openxmlformats.org/officeDocument/2006/relationships/hyperlink" Target="https://nptel.ac.in/noc/courses/noc19/SEM2/noc19-ge16" TargetMode="External"/><Relationship Id="rId135" Type="http://schemas.openxmlformats.org/officeDocument/2006/relationships/hyperlink" Target="https://swayam.gov.in/nd1_noc20_ge21/preview" TargetMode="External"/><Relationship Id="rId134" Type="http://schemas.openxmlformats.org/officeDocument/2006/relationships/hyperlink" Target="https://swayam.gov.in/nd1_noc20_ge19/preview" TargetMode="External"/><Relationship Id="rId133" Type="http://schemas.openxmlformats.org/officeDocument/2006/relationships/hyperlink" Target="https://swayam.gov.in/nd1_noc20_ge18/preview" TargetMode="External"/><Relationship Id="rId40" Type="http://schemas.openxmlformats.org/officeDocument/2006/relationships/hyperlink" Target="https://swayam.gov.in/nd1_noc20_ce51/preview" TargetMode="External"/><Relationship Id="rId42" Type="http://schemas.openxmlformats.org/officeDocument/2006/relationships/hyperlink" Target="https://swayam.gov.in/nd1_noc20_ce60/preview" TargetMode="External"/><Relationship Id="rId41" Type="http://schemas.openxmlformats.org/officeDocument/2006/relationships/hyperlink" Target="https://swayam.gov.in/nd1_noc20_ce58/preview" TargetMode="External"/><Relationship Id="rId44" Type="http://schemas.openxmlformats.org/officeDocument/2006/relationships/hyperlink" Target="https://swayam.gov.in/nd1_noc20_ce62/preview" TargetMode="External"/><Relationship Id="rId43" Type="http://schemas.openxmlformats.org/officeDocument/2006/relationships/hyperlink" Target="https://nptel.ac.in/noc/courses/noc19/SEM2/noc19-ce34" TargetMode="External"/><Relationship Id="rId46" Type="http://schemas.openxmlformats.org/officeDocument/2006/relationships/hyperlink" Target="https://swayam.gov.in/nd1_noc20_cs59/preview" TargetMode="External"/><Relationship Id="rId45" Type="http://schemas.openxmlformats.org/officeDocument/2006/relationships/hyperlink" Target="https://swayam.gov.in/nd1_noc20_cs57/preview" TargetMode="External"/><Relationship Id="rId48" Type="http://schemas.openxmlformats.org/officeDocument/2006/relationships/hyperlink" Target="https://swayam.gov.in/nd1_noc20_cs60/preview" TargetMode="External"/><Relationship Id="rId47" Type="http://schemas.openxmlformats.org/officeDocument/2006/relationships/hyperlink" Target="https://nptel.ac.in/courses/106/105/106105153/" TargetMode="External"/><Relationship Id="rId49" Type="http://schemas.openxmlformats.org/officeDocument/2006/relationships/hyperlink" Target="https://swayam.gov.in/nd1_noc20_cs61/preview" TargetMode="External"/><Relationship Id="rId31" Type="http://schemas.openxmlformats.org/officeDocument/2006/relationships/hyperlink" Target="https://swayam.gov.in/nd1_noc20_cy21/preview" TargetMode="External"/><Relationship Id="rId30" Type="http://schemas.openxmlformats.org/officeDocument/2006/relationships/hyperlink" Target="https://nptel.ac.in/courses/104/105/104105086/" TargetMode="External"/><Relationship Id="rId33" Type="http://schemas.openxmlformats.org/officeDocument/2006/relationships/hyperlink" Target="https://swayam.gov.in/nd1_noc20_cy29/preview" TargetMode="External"/><Relationship Id="rId32" Type="http://schemas.openxmlformats.org/officeDocument/2006/relationships/hyperlink" Target="https://swayam.gov.in/nd1_noc20_cy26/preview" TargetMode="External"/><Relationship Id="rId35" Type="http://schemas.openxmlformats.org/officeDocument/2006/relationships/hyperlink" Target="https://swayam.gov.in/nd1_noc20_ce33/preview" TargetMode="External"/><Relationship Id="rId34" Type="http://schemas.openxmlformats.org/officeDocument/2006/relationships/hyperlink" Target="https://swayam.gov.in/nd1_noc20_cy31/preview" TargetMode="External"/><Relationship Id="rId37" Type="http://schemas.openxmlformats.org/officeDocument/2006/relationships/hyperlink" Target="https://swayam.gov.in/nd1_noc20_ce44/preview" TargetMode="External"/><Relationship Id="rId36" Type="http://schemas.openxmlformats.org/officeDocument/2006/relationships/hyperlink" Target="https://swayam.gov.in/nd1_noc20_ce41/preview" TargetMode="External"/><Relationship Id="rId39" Type="http://schemas.openxmlformats.org/officeDocument/2006/relationships/hyperlink" Target="https://swayam.gov.in/nd1_noc20_ce49/preview" TargetMode="External"/><Relationship Id="rId38" Type="http://schemas.openxmlformats.org/officeDocument/2006/relationships/hyperlink" Target="https://swayam.gov.in/nd1_noc20_ce48/preview" TargetMode="External"/><Relationship Id="rId20" Type="http://schemas.openxmlformats.org/officeDocument/2006/relationships/hyperlink" Target="https://swayam.gov.in/nd1_noc20_ch24/preview" TargetMode="External"/><Relationship Id="rId22" Type="http://schemas.openxmlformats.org/officeDocument/2006/relationships/hyperlink" Target="https://swayam.gov.in/nd1_noc20_ch30/preview" TargetMode="External"/><Relationship Id="rId21" Type="http://schemas.openxmlformats.org/officeDocument/2006/relationships/hyperlink" Target="https://swayam.gov.in/nd1_noc20_ch29/preview" TargetMode="External"/><Relationship Id="rId24" Type="http://schemas.openxmlformats.org/officeDocument/2006/relationships/hyperlink" Target="https://swayam.gov.in/nd1_noc20_ch36/preview" TargetMode="External"/><Relationship Id="rId23" Type="http://schemas.openxmlformats.org/officeDocument/2006/relationships/hyperlink" Target="https://swayam.gov.in/nd1_noc20_ch35/preview" TargetMode="External"/><Relationship Id="rId26" Type="http://schemas.openxmlformats.org/officeDocument/2006/relationships/hyperlink" Target="https://swayam.gov.in/nd1_noc20_ch39/preview" TargetMode="External"/><Relationship Id="rId25" Type="http://schemas.openxmlformats.org/officeDocument/2006/relationships/hyperlink" Target="https://swayam.gov.in/nd1_noc20_ch37/preview" TargetMode="External"/><Relationship Id="rId28" Type="http://schemas.openxmlformats.org/officeDocument/2006/relationships/hyperlink" Target="https://swayam.gov.in/nd1_noc20_cy20/preview" TargetMode="External"/><Relationship Id="rId27" Type="http://schemas.openxmlformats.org/officeDocument/2006/relationships/hyperlink" Target="https://swayam.gov.in/nd1_noc20_cy17/preview" TargetMode="External"/><Relationship Id="rId29" Type="http://schemas.openxmlformats.org/officeDocument/2006/relationships/hyperlink" Target="https://nptel.ac.in/noc/courses/noc19/SEM2/noc19-cy25" TargetMode="External"/><Relationship Id="rId11" Type="http://schemas.openxmlformats.org/officeDocument/2006/relationships/hyperlink" Target="https://swayam.gov.in/nd1_noc20_bt28/preview" TargetMode="External"/><Relationship Id="rId10" Type="http://schemas.openxmlformats.org/officeDocument/2006/relationships/hyperlink" Target="https://swayam.gov.in/nd1_noc20_bt27/preview" TargetMode="External"/><Relationship Id="rId13" Type="http://schemas.openxmlformats.org/officeDocument/2006/relationships/hyperlink" Target="https://nptel.ac.in/noc/courses/noc19/SEM2/noc19-bt32" TargetMode="External"/><Relationship Id="rId12" Type="http://schemas.openxmlformats.org/officeDocument/2006/relationships/hyperlink" Target="https://swayam.gov.in/nd1_noc20_bt39/preview" TargetMode="External"/><Relationship Id="rId15" Type="http://schemas.openxmlformats.org/officeDocument/2006/relationships/hyperlink" Target="https://swayam.gov.in/nd1_noc20_bt40/preview" TargetMode="External"/><Relationship Id="rId14" Type="http://schemas.openxmlformats.org/officeDocument/2006/relationships/hyperlink" Target="https://nptel.ac.in/courses/102/104/102104068/" TargetMode="External"/><Relationship Id="rId17" Type="http://schemas.openxmlformats.org/officeDocument/2006/relationships/hyperlink" Target="https://nptel.ac.in/courses/102/104/102104056/" TargetMode="External"/><Relationship Id="rId16" Type="http://schemas.openxmlformats.org/officeDocument/2006/relationships/hyperlink" Target="https://nptel.ac.in/noc/courses/noc19/SEM2/noc19-bt24" TargetMode="External"/><Relationship Id="rId19" Type="http://schemas.openxmlformats.org/officeDocument/2006/relationships/hyperlink" Target="https://swayam.gov.in/nd1_noc20_ch23/preview" TargetMode="External"/><Relationship Id="rId18" Type="http://schemas.openxmlformats.org/officeDocument/2006/relationships/hyperlink" Target="https://swayam.gov.in/nd1_noc20_ch22/preview" TargetMode="External"/><Relationship Id="rId84" Type="http://schemas.openxmlformats.org/officeDocument/2006/relationships/hyperlink" Target="https://swayam.gov.in/nd1_noc20_mg40/preview" TargetMode="External"/><Relationship Id="rId83" Type="http://schemas.openxmlformats.org/officeDocument/2006/relationships/hyperlink" Target="https://swayam.gov.in/nd1_noc20_mg38/preview" TargetMode="External"/><Relationship Id="rId86" Type="http://schemas.openxmlformats.org/officeDocument/2006/relationships/hyperlink" Target="https://swayam.gov.in/nd1_noc20_mg47/preview" TargetMode="External"/><Relationship Id="rId85" Type="http://schemas.openxmlformats.org/officeDocument/2006/relationships/hyperlink" Target="https://swayam.gov.in/nd1_noc20_mg41/preview" TargetMode="External"/><Relationship Id="rId88" Type="http://schemas.openxmlformats.org/officeDocument/2006/relationships/hyperlink" Target="https://swayam.gov.in/nd1_noc20_mg52/preview" TargetMode="External"/><Relationship Id="rId87" Type="http://schemas.openxmlformats.org/officeDocument/2006/relationships/hyperlink" Target="https://swayam.gov.in/nd1_noc20_mg50/preview" TargetMode="External"/><Relationship Id="rId89" Type="http://schemas.openxmlformats.org/officeDocument/2006/relationships/hyperlink" Target="https://swayam.gov.in/nd1_noc20_mg53/preview" TargetMode="External"/><Relationship Id="rId80" Type="http://schemas.openxmlformats.org/officeDocument/2006/relationships/hyperlink" Target="https://swayam.gov.in/nd1_noc20_hs63/preview" TargetMode="External"/><Relationship Id="rId82" Type="http://schemas.openxmlformats.org/officeDocument/2006/relationships/hyperlink" Target="https://swayam.gov.in/nd1_noc20_hs72/preview" TargetMode="External"/><Relationship Id="rId81" Type="http://schemas.openxmlformats.org/officeDocument/2006/relationships/hyperlink" Target="https://swayam.gov.in/nd1_noc20_hs71/preview" TargetMode="External"/><Relationship Id="rId73" Type="http://schemas.openxmlformats.org/officeDocument/2006/relationships/hyperlink" Target="https://swayam.gov.in/nd1_noc20_hs45/preview" TargetMode="External"/><Relationship Id="rId72" Type="http://schemas.openxmlformats.org/officeDocument/2006/relationships/hyperlink" Target="https://swayam.gov.in/nd1_noc20_ee87/preview" TargetMode="External"/><Relationship Id="rId75" Type="http://schemas.openxmlformats.org/officeDocument/2006/relationships/hyperlink" Target="https://swayam.gov.in/nd1_noc20_hs50/preview" TargetMode="External"/><Relationship Id="rId74" Type="http://schemas.openxmlformats.org/officeDocument/2006/relationships/hyperlink" Target="https://swayam.gov.in/nd1_noc20_hs47/preview" TargetMode="External"/><Relationship Id="rId77" Type="http://schemas.openxmlformats.org/officeDocument/2006/relationships/hyperlink" Target="https://swayam.gov.in/nd1_noc20_hs54/preview" TargetMode="External"/><Relationship Id="rId76" Type="http://schemas.openxmlformats.org/officeDocument/2006/relationships/hyperlink" Target="https://swayam.gov.in/nd1_noc20_hs53/preview" TargetMode="External"/><Relationship Id="rId79" Type="http://schemas.openxmlformats.org/officeDocument/2006/relationships/hyperlink" Target="https://swayam.gov.in/nd1_noc20_hs57/preview" TargetMode="External"/><Relationship Id="rId78" Type="http://schemas.openxmlformats.org/officeDocument/2006/relationships/hyperlink" Target="https://swayam.gov.in/nd1_noc20_hs56/preview" TargetMode="External"/><Relationship Id="rId71" Type="http://schemas.openxmlformats.org/officeDocument/2006/relationships/hyperlink" Target="https://swayam.gov.in/nd1_noc20_ee86/preview" TargetMode="External"/><Relationship Id="rId70" Type="http://schemas.openxmlformats.org/officeDocument/2006/relationships/hyperlink" Target="https://swayam.gov.in/nd1_noc20_ee84/preview" TargetMode="External"/><Relationship Id="rId62" Type="http://schemas.openxmlformats.org/officeDocument/2006/relationships/hyperlink" Target="https://nptel.ac.in/noc/courses/noc19/SEM2/noc19-cs44" TargetMode="External"/><Relationship Id="rId61" Type="http://schemas.openxmlformats.org/officeDocument/2006/relationships/hyperlink" Target="https://swayam.gov.in/nd1_noc20_cs94/preview" TargetMode="External"/><Relationship Id="rId64" Type="http://schemas.openxmlformats.org/officeDocument/2006/relationships/hyperlink" Target="https://swayam.gov.in/nd1_noc20_de12/preview" TargetMode="External"/><Relationship Id="rId63" Type="http://schemas.openxmlformats.org/officeDocument/2006/relationships/hyperlink" Target="https://nptel.ac.in/courses/106/106/106106210/" TargetMode="External"/><Relationship Id="rId66" Type="http://schemas.openxmlformats.org/officeDocument/2006/relationships/hyperlink" Target="https://swayam.gov.in/nd1_noc20_ee67/preview" TargetMode="External"/><Relationship Id="rId65" Type="http://schemas.openxmlformats.org/officeDocument/2006/relationships/hyperlink" Target="https://swayam.gov.in/nd1_noc20_ee65/preview" TargetMode="External"/><Relationship Id="rId68" Type="http://schemas.openxmlformats.org/officeDocument/2006/relationships/hyperlink" Target="https://swayam.gov.in/nd1_noc20_ee80/preview" TargetMode="External"/><Relationship Id="rId67" Type="http://schemas.openxmlformats.org/officeDocument/2006/relationships/hyperlink" Target="https://swayam.gov.in/nd1_noc20_ee71/preview" TargetMode="External"/><Relationship Id="rId60" Type="http://schemas.openxmlformats.org/officeDocument/2006/relationships/hyperlink" Target="https://nptel.ac.in/courses/106/104/106104128/" TargetMode="External"/><Relationship Id="rId69" Type="http://schemas.openxmlformats.org/officeDocument/2006/relationships/hyperlink" Target="https://swayam.gov.in/nd1_noc20_ee81/preview" TargetMode="External"/><Relationship Id="rId51" Type="http://schemas.openxmlformats.org/officeDocument/2006/relationships/hyperlink" Target="https://swayam.gov.in/nd1_noc20_cs70/preview" TargetMode="External"/><Relationship Id="rId50" Type="http://schemas.openxmlformats.org/officeDocument/2006/relationships/hyperlink" Target="https://swayam.gov.in/nd1_noc20_cs65/preview" TargetMode="External"/><Relationship Id="rId53" Type="http://schemas.openxmlformats.org/officeDocument/2006/relationships/hyperlink" Target="https://swayam.gov.in/nd1_noc20_cs75/preview" TargetMode="External"/><Relationship Id="rId52" Type="http://schemas.openxmlformats.org/officeDocument/2006/relationships/hyperlink" Target="https://swayam.gov.in/nd1_noc20_cs72/preview" TargetMode="External"/><Relationship Id="rId55" Type="http://schemas.openxmlformats.org/officeDocument/2006/relationships/hyperlink" Target="https://nptel.ac.in/noc/courses/noc19/SEM2/noc19-cs80" TargetMode="External"/><Relationship Id="rId54" Type="http://schemas.openxmlformats.org/officeDocument/2006/relationships/hyperlink" Target="https://swayam.gov.in/nd1_noc20_cs79/preview" TargetMode="External"/><Relationship Id="rId57" Type="http://schemas.openxmlformats.org/officeDocument/2006/relationships/hyperlink" Target="https://swayam.gov.in/nd1_noc20_cs86/preview" TargetMode="External"/><Relationship Id="rId56" Type="http://schemas.openxmlformats.org/officeDocument/2006/relationships/hyperlink" Target="https://swayam.gov.in/nd1_noc20_cs80/preview" TargetMode="External"/><Relationship Id="rId59" Type="http://schemas.openxmlformats.org/officeDocument/2006/relationships/hyperlink" Target="https://nptel.ac.in/noc/courses/noc19/SEM2/noc19-cs42" TargetMode="External"/><Relationship Id="rId58" Type="http://schemas.openxmlformats.org/officeDocument/2006/relationships/hyperlink" Target="https://swayam.gov.in/nd1_noc20_cs91/preview" TargetMode="External"/><Relationship Id="rId107" Type="http://schemas.openxmlformats.org/officeDocument/2006/relationships/hyperlink" Target="https://swayam.gov.in/nd1_noc20_me61/preview" TargetMode="External"/><Relationship Id="rId106" Type="http://schemas.openxmlformats.org/officeDocument/2006/relationships/hyperlink" Target="https://swayam.gov.in/nd1_noc20_me59/preview" TargetMode="External"/><Relationship Id="rId105" Type="http://schemas.openxmlformats.org/officeDocument/2006/relationships/hyperlink" Target="https://swayam.gov.in/nd1_noc20_me57/preview" TargetMode="External"/><Relationship Id="rId104" Type="http://schemas.openxmlformats.org/officeDocument/2006/relationships/hyperlink" Target="https://swayam.gov.in/nd1_noc20_me56/preview" TargetMode="External"/><Relationship Id="rId109" Type="http://schemas.openxmlformats.org/officeDocument/2006/relationships/hyperlink" Target="https://swayam.gov.in/nd1_noc20_me65/preview" TargetMode="External"/><Relationship Id="rId108" Type="http://schemas.openxmlformats.org/officeDocument/2006/relationships/hyperlink" Target="https://swayam.gov.in/nd1_noc20_me64/preview" TargetMode="External"/><Relationship Id="rId103" Type="http://schemas.openxmlformats.org/officeDocument/2006/relationships/hyperlink" Target="https://swayam.gov.in/nd1_noc20_me53/preview" TargetMode="External"/><Relationship Id="rId102" Type="http://schemas.openxmlformats.org/officeDocument/2006/relationships/hyperlink" Target="https://swayam.gov.in/nd1_noc20_me48/preview" TargetMode="External"/><Relationship Id="rId101" Type="http://schemas.openxmlformats.org/officeDocument/2006/relationships/hyperlink" Target="https://swayam.gov.in/nd1_noc20_ma47/preview" TargetMode="External"/><Relationship Id="rId100" Type="http://schemas.openxmlformats.org/officeDocument/2006/relationships/hyperlink" Target="https://swayam.gov.in/nd1_noc20_ma45/preview" TargetMode="External"/><Relationship Id="rId129" Type="http://schemas.openxmlformats.org/officeDocument/2006/relationships/hyperlink" Target="https://nptel.ac.in/courses/113/104/113104089/" TargetMode="External"/><Relationship Id="rId128" Type="http://schemas.openxmlformats.org/officeDocument/2006/relationships/hyperlink" Target="https://swayam.gov.in/nd1_noc20_mm27/preview" TargetMode="External"/><Relationship Id="rId127" Type="http://schemas.openxmlformats.org/officeDocument/2006/relationships/hyperlink" Target="https://swayam.gov.in/nd1_noc20_mm26/preview" TargetMode="External"/><Relationship Id="rId126" Type="http://schemas.openxmlformats.org/officeDocument/2006/relationships/hyperlink" Target="https://nptel.ac.in/courses/113/106/113106065/" TargetMode="External"/><Relationship Id="rId121" Type="http://schemas.openxmlformats.org/officeDocument/2006/relationships/hyperlink" Target="https://nptel.ac.in/courses/112/104/112104181/" TargetMode="External"/><Relationship Id="rId120" Type="http://schemas.openxmlformats.org/officeDocument/2006/relationships/hyperlink" Target="https://nptel.ac.in/noc/courses/noc19/SEM1/noc19-me38" TargetMode="External"/><Relationship Id="rId125" Type="http://schemas.openxmlformats.org/officeDocument/2006/relationships/hyperlink" Target="https://swayam.gov.in/nd1_noc20_mm25/preview" TargetMode="External"/><Relationship Id="rId124" Type="http://schemas.openxmlformats.org/officeDocument/2006/relationships/hyperlink" Target="https://swayam.gov.in/nd1_noc20_mm18/preview" TargetMode="External"/><Relationship Id="rId123" Type="http://schemas.openxmlformats.org/officeDocument/2006/relationships/hyperlink" Target="https://swayam.gov.in/nd1_noc20_mm16/preview" TargetMode="External"/><Relationship Id="rId122" Type="http://schemas.openxmlformats.org/officeDocument/2006/relationships/hyperlink" Target="https://swayam.gov.in/nd1_noc20_mm15/preview" TargetMode="External"/><Relationship Id="rId95" Type="http://schemas.openxmlformats.org/officeDocument/2006/relationships/hyperlink" Target="https://nptel.ac.in/courses/110/107/110107129/" TargetMode="External"/><Relationship Id="rId94" Type="http://schemas.openxmlformats.org/officeDocument/2006/relationships/hyperlink" Target="https://nptel.ac.in/noc/courses/noc19/SEM2/noc19-mg47" TargetMode="External"/><Relationship Id="rId97" Type="http://schemas.openxmlformats.org/officeDocument/2006/relationships/hyperlink" Target="https://swayam.gov.in/nd1_noc20_ma26/preview" TargetMode="External"/><Relationship Id="rId96" Type="http://schemas.openxmlformats.org/officeDocument/2006/relationships/hyperlink" Target="https://swayam.gov.in/nd1_noc20_mg70/preview" TargetMode="External"/><Relationship Id="rId99" Type="http://schemas.openxmlformats.org/officeDocument/2006/relationships/hyperlink" Target="https://swayam.gov.in/nd1_noc20_ma43/preview" TargetMode="External"/><Relationship Id="rId98" Type="http://schemas.openxmlformats.org/officeDocument/2006/relationships/hyperlink" Target="https://swayam.gov.in/nd1_noc20_ma28/preview" TargetMode="External"/><Relationship Id="rId91" Type="http://schemas.openxmlformats.org/officeDocument/2006/relationships/hyperlink" Target="https://swayam.gov.in/nd1_noc20_mg57/preview" TargetMode="External"/><Relationship Id="rId90" Type="http://schemas.openxmlformats.org/officeDocument/2006/relationships/hyperlink" Target="https://swayam.gov.in/nd1_noc20_mg56/preview" TargetMode="External"/><Relationship Id="rId93" Type="http://schemas.openxmlformats.org/officeDocument/2006/relationships/hyperlink" Target="https://swayam.gov.in/nd1_noc20_mg66/preview" TargetMode="External"/><Relationship Id="rId92" Type="http://schemas.openxmlformats.org/officeDocument/2006/relationships/hyperlink" Target="https://swayam.gov.in/nd1_noc20_mg61/preview" TargetMode="External"/><Relationship Id="rId118" Type="http://schemas.openxmlformats.org/officeDocument/2006/relationships/hyperlink" Target="https://swayam.gov.in/nd1_noc20_me92/preview" TargetMode="External"/><Relationship Id="rId117" Type="http://schemas.openxmlformats.org/officeDocument/2006/relationships/hyperlink" Target="https://swayam.gov.in/nd1_noc20_me87/preview" TargetMode="External"/><Relationship Id="rId116" Type="http://schemas.openxmlformats.org/officeDocument/2006/relationships/hyperlink" Target="https://swayam.gov.in/nd1_noc20_me83/preview" TargetMode="External"/><Relationship Id="rId115" Type="http://schemas.openxmlformats.org/officeDocument/2006/relationships/hyperlink" Target="https://swayam.gov.in/nd1_noc20_me77/preview" TargetMode="External"/><Relationship Id="rId119" Type="http://schemas.openxmlformats.org/officeDocument/2006/relationships/hyperlink" Target="https://swayam.gov.in/nd1_noc20_me93/preview" TargetMode="External"/><Relationship Id="rId110" Type="http://schemas.openxmlformats.org/officeDocument/2006/relationships/hyperlink" Target="https://swayam.gov.in/nd1_noc20_me66/preview" TargetMode="External"/><Relationship Id="rId114" Type="http://schemas.openxmlformats.org/officeDocument/2006/relationships/hyperlink" Target="https://swayam.gov.in/nd1_noc20_me75/preview" TargetMode="External"/><Relationship Id="rId113" Type="http://schemas.openxmlformats.org/officeDocument/2006/relationships/hyperlink" Target="https://swayam.gov.in/nd1_noc20_me72/preview" TargetMode="External"/><Relationship Id="rId112" Type="http://schemas.openxmlformats.org/officeDocument/2006/relationships/hyperlink" Target="https://swayam.gov.in/nd1_noc20_me71/preview" TargetMode="External"/><Relationship Id="rId111" Type="http://schemas.openxmlformats.org/officeDocument/2006/relationships/hyperlink" Target="https://swayam.gov.in/nd1_noc20_me69/preview" TargetMode="External"/></Relationships>
</file>

<file path=xl/worksheets/_rels/sheet4.xml.rels><?xml version="1.0" encoding="UTF-8" standalone="yes"?><Relationships xmlns="http://schemas.openxmlformats.org/package/2006/relationships"><Relationship Id="rId185" Type="http://schemas.openxmlformats.org/officeDocument/2006/relationships/drawing" Target="../drawings/drawing4.xml"/><Relationship Id="rId184" Type="http://schemas.openxmlformats.org/officeDocument/2006/relationships/hyperlink" Target="https://swayam.gov.in/nd1_noc20_te09/preview" TargetMode="External"/><Relationship Id="rId183" Type="http://schemas.openxmlformats.org/officeDocument/2006/relationships/hyperlink" Target="https://swayam.gov.in/nd1_noc20_te07/preview" TargetMode="External"/><Relationship Id="rId182" Type="http://schemas.openxmlformats.org/officeDocument/2006/relationships/hyperlink" Target="https://swayam.gov.in/nd1_noc20_oe03/preview" TargetMode="External"/><Relationship Id="rId181" Type="http://schemas.openxmlformats.org/officeDocument/2006/relationships/hyperlink" Target="https://nptel.ac.in/courses/115/102/115102103/" TargetMode="External"/><Relationship Id="rId180" Type="http://schemas.openxmlformats.org/officeDocument/2006/relationships/hyperlink" Target="https://nptel.ac.in/noc/courses/noc19/SEM1/noc19-ph07" TargetMode="External"/><Relationship Id="rId176" Type="http://schemas.openxmlformats.org/officeDocument/2006/relationships/hyperlink" Target="https://swayam.gov.in/nd1_noc20_ph16/preview" TargetMode="External"/><Relationship Id="rId175" Type="http://schemas.openxmlformats.org/officeDocument/2006/relationships/hyperlink" Target="https://swayam.gov.in/nd1_noc20_ph14/preview" TargetMode="External"/><Relationship Id="rId174" Type="http://schemas.openxmlformats.org/officeDocument/2006/relationships/hyperlink" Target="https://swayam.gov.in/nd1_noc20_me88/preview" TargetMode="External"/><Relationship Id="rId173" Type="http://schemas.openxmlformats.org/officeDocument/2006/relationships/hyperlink" Target="https://nptel.ac.in/courses/127/106/127106019/" TargetMode="External"/><Relationship Id="rId179" Type="http://schemas.openxmlformats.org/officeDocument/2006/relationships/hyperlink" Target="https://swayam.gov.in/nd1_noc20_ph24/preview" TargetMode="External"/><Relationship Id="rId178" Type="http://schemas.openxmlformats.org/officeDocument/2006/relationships/hyperlink" Target="https://swayam.gov.in/nd1_noc20_ph23/preview" TargetMode="External"/><Relationship Id="rId177" Type="http://schemas.openxmlformats.org/officeDocument/2006/relationships/hyperlink" Target="https://swayam.gov.in/nd1_noc20_ph22/preview" TargetMode="External"/><Relationship Id="rId150" Type="http://schemas.openxmlformats.org/officeDocument/2006/relationships/hyperlink" Target="https://swayam.gov.in/nd1_noc20_ma53/preview" TargetMode="External"/><Relationship Id="rId1" Type="http://schemas.openxmlformats.org/officeDocument/2006/relationships/hyperlink" Target="http://s.no/" TargetMode="External"/><Relationship Id="rId2" Type="http://schemas.openxmlformats.org/officeDocument/2006/relationships/hyperlink" Target="https://swayam.gov.in/nd1_noc20_ae04/preview" TargetMode="External"/><Relationship Id="rId3" Type="http://schemas.openxmlformats.org/officeDocument/2006/relationships/hyperlink" Target="https://swayam.gov.in/nd1_noc20_ae05/preview" TargetMode="External"/><Relationship Id="rId149" Type="http://schemas.openxmlformats.org/officeDocument/2006/relationships/hyperlink" Target="https://swayam.gov.in/nd1_noc20_ma49/preview" TargetMode="External"/><Relationship Id="rId4" Type="http://schemas.openxmlformats.org/officeDocument/2006/relationships/hyperlink" Target="https://nptel.ac.in/noc/courses/noc19/SEM2/noc19-ae10" TargetMode="External"/><Relationship Id="rId148" Type="http://schemas.openxmlformats.org/officeDocument/2006/relationships/hyperlink" Target="https://swayam.gov.in/nd1_noc20_ma48/preview" TargetMode="External"/><Relationship Id="rId9" Type="http://schemas.openxmlformats.org/officeDocument/2006/relationships/hyperlink" Target="https://swayam.gov.in/nd1_noc20_ag01/preview" TargetMode="External"/><Relationship Id="rId143" Type="http://schemas.openxmlformats.org/officeDocument/2006/relationships/hyperlink" Target="https://swayam.gov.in/nd1_noc20_ma37/preview" TargetMode="External"/><Relationship Id="rId142" Type="http://schemas.openxmlformats.org/officeDocument/2006/relationships/hyperlink" Target="https://swayam.gov.in/nd1_noc20_ma35/preview" TargetMode="External"/><Relationship Id="rId141" Type="http://schemas.openxmlformats.org/officeDocument/2006/relationships/hyperlink" Target="https://swayam.gov.in/nd1_noc20_ma33/preview" TargetMode="External"/><Relationship Id="rId140" Type="http://schemas.openxmlformats.org/officeDocument/2006/relationships/hyperlink" Target="https://swayam.gov.in/nd1_noc20_ma31/preview" TargetMode="External"/><Relationship Id="rId5" Type="http://schemas.openxmlformats.org/officeDocument/2006/relationships/hyperlink" Target="https://nptel.ac.in/courses/101/104/101104062/" TargetMode="External"/><Relationship Id="rId147" Type="http://schemas.openxmlformats.org/officeDocument/2006/relationships/hyperlink" Target="https://swayam.gov.in/nd1_noc20_ma46/preview" TargetMode="External"/><Relationship Id="rId6" Type="http://schemas.openxmlformats.org/officeDocument/2006/relationships/hyperlink" Target="https://swayam.gov.in/nd1_noc20_ae06/preview" TargetMode="External"/><Relationship Id="rId146" Type="http://schemas.openxmlformats.org/officeDocument/2006/relationships/hyperlink" Target="https://swayam.gov.in/nd1_noc20_ma44/preview" TargetMode="External"/><Relationship Id="rId7" Type="http://schemas.openxmlformats.org/officeDocument/2006/relationships/hyperlink" Target="https://swayam.gov.in/nd1_noc20_ae11/preview" TargetMode="External"/><Relationship Id="rId145" Type="http://schemas.openxmlformats.org/officeDocument/2006/relationships/hyperlink" Target="https://swayam.gov.in/nd1_noc20_ma40/preview" TargetMode="External"/><Relationship Id="rId8" Type="http://schemas.openxmlformats.org/officeDocument/2006/relationships/hyperlink" Target="https://swayam.gov.in/nd1_noc20_ae14/preview" TargetMode="External"/><Relationship Id="rId144" Type="http://schemas.openxmlformats.org/officeDocument/2006/relationships/hyperlink" Target="https://swayam.gov.in/nd1_noc20_ma38/preview" TargetMode="External"/><Relationship Id="rId139" Type="http://schemas.openxmlformats.org/officeDocument/2006/relationships/hyperlink" Target="https://swayam.gov.in/nd1_noc20_ma30/preview" TargetMode="External"/><Relationship Id="rId138" Type="http://schemas.openxmlformats.org/officeDocument/2006/relationships/hyperlink" Target="https://swayam.gov.in/nd1_noc20_ma29/preview" TargetMode="External"/><Relationship Id="rId137" Type="http://schemas.openxmlformats.org/officeDocument/2006/relationships/hyperlink" Target="https://swayam.gov.in/nd1_noc20_mg71/preview" TargetMode="External"/><Relationship Id="rId132" Type="http://schemas.openxmlformats.org/officeDocument/2006/relationships/hyperlink" Target="https://swayam.gov.in/nd1_noc20_mg65/preview" TargetMode="External"/><Relationship Id="rId131" Type="http://schemas.openxmlformats.org/officeDocument/2006/relationships/hyperlink" Target="https://swayam.gov.in/nd1_noc20_mg60/preview" TargetMode="External"/><Relationship Id="rId130" Type="http://schemas.openxmlformats.org/officeDocument/2006/relationships/hyperlink" Target="https://swayam.gov.in/nd1_noc20_mg55/preview" TargetMode="External"/><Relationship Id="rId136" Type="http://schemas.openxmlformats.org/officeDocument/2006/relationships/hyperlink" Target="https://nptel.ac.in/courses/110/104/110104068/" TargetMode="External"/><Relationship Id="rId135" Type="http://schemas.openxmlformats.org/officeDocument/2006/relationships/hyperlink" Target="https://nptel.ac.in/noc/courses/noc19/SEM2/noc19-mg48" TargetMode="External"/><Relationship Id="rId134" Type="http://schemas.openxmlformats.org/officeDocument/2006/relationships/hyperlink" Target="https://swayam.gov.in/nd1_noc20_mg68/preview" TargetMode="External"/><Relationship Id="rId133" Type="http://schemas.openxmlformats.org/officeDocument/2006/relationships/hyperlink" Target="https://swayam.gov.in/nd1_noc20_mg67/preview" TargetMode="External"/><Relationship Id="rId172" Type="http://schemas.openxmlformats.org/officeDocument/2006/relationships/hyperlink" Target="https://nptel.ac.in/noc/courses/noc19/SEM2/noc19-ge30" TargetMode="External"/><Relationship Id="rId171" Type="http://schemas.openxmlformats.org/officeDocument/2006/relationships/hyperlink" Target="https://swayam.gov.in/nd1_noc20_ge20/preview" TargetMode="External"/><Relationship Id="rId170" Type="http://schemas.openxmlformats.org/officeDocument/2006/relationships/hyperlink" Target="https://swayam.gov.in/nd1_noc20_ge17/preview" TargetMode="External"/><Relationship Id="rId165" Type="http://schemas.openxmlformats.org/officeDocument/2006/relationships/hyperlink" Target="https://swayam.gov.in/nd1_noc20_mm17/preview" TargetMode="External"/><Relationship Id="rId164" Type="http://schemas.openxmlformats.org/officeDocument/2006/relationships/hyperlink" Target="https://swayam.gov.in/nd1_noc20_me85/preview" TargetMode="External"/><Relationship Id="rId163" Type="http://schemas.openxmlformats.org/officeDocument/2006/relationships/hyperlink" Target="https://swayam.gov.in/nd1_noc20_me84/preview" TargetMode="External"/><Relationship Id="rId162" Type="http://schemas.openxmlformats.org/officeDocument/2006/relationships/hyperlink" Target="https://swayam.gov.in/nd1_noc20_me79/preview" TargetMode="External"/><Relationship Id="rId169" Type="http://schemas.openxmlformats.org/officeDocument/2006/relationships/hyperlink" Target="https://swayam.gov.in/nd1_noc20_mm24/preview" TargetMode="External"/><Relationship Id="rId168" Type="http://schemas.openxmlformats.org/officeDocument/2006/relationships/hyperlink" Target="https://swayam.gov.in/nd1_noc20_mm22/preview" TargetMode="External"/><Relationship Id="rId167" Type="http://schemas.openxmlformats.org/officeDocument/2006/relationships/hyperlink" Target="https://swayam.gov.in/nd1_noc20_mm20/preview" TargetMode="External"/><Relationship Id="rId166" Type="http://schemas.openxmlformats.org/officeDocument/2006/relationships/hyperlink" Target="https://swayam.gov.in/nd1_noc20_mm19/preview" TargetMode="External"/><Relationship Id="rId161" Type="http://schemas.openxmlformats.org/officeDocument/2006/relationships/hyperlink" Target="https://swayam.gov.in/nd1_noc20_me74/preview" TargetMode="External"/><Relationship Id="rId160" Type="http://schemas.openxmlformats.org/officeDocument/2006/relationships/hyperlink" Target="https://swayam.gov.in/nd1_noc20_me68/preview" TargetMode="External"/><Relationship Id="rId159" Type="http://schemas.openxmlformats.org/officeDocument/2006/relationships/hyperlink" Target="https://swayam.gov.in/nd1_noc20_me60/preview" TargetMode="External"/><Relationship Id="rId154" Type="http://schemas.openxmlformats.org/officeDocument/2006/relationships/hyperlink" Target="https://swayam.gov.in/nd1_noc20_me49/preview" TargetMode="External"/><Relationship Id="rId153" Type="http://schemas.openxmlformats.org/officeDocument/2006/relationships/hyperlink" Target="https://swayam.gov.in/nd1_noc20_hs79/preview" TargetMode="External"/><Relationship Id="rId152" Type="http://schemas.openxmlformats.org/officeDocument/2006/relationships/hyperlink" Target="https://swayam.gov.in/nd1_noc20_ma54/preview" TargetMode="External"/><Relationship Id="rId151" Type="http://schemas.openxmlformats.org/officeDocument/2006/relationships/hyperlink" Target="https://nptel.ac.in/courses/111/104/111104100/" TargetMode="External"/><Relationship Id="rId158" Type="http://schemas.openxmlformats.org/officeDocument/2006/relationships/hyperlink" Target="https://swayam.gov.in/nd1_noc20_me55/preview" TargetMode="External"/><Relationship Id="rId157" Type="http://schemas.openxmlformats.org/officeDocument/2006/relationships/hyperlink" Target="https://swayam.gov.in/nd1_noc20_me54/preview" TargetMode="External"/><Relationship Id="rId156" Type="http://schemas.openxmlformats.org/officeDocument/2006/relationships/hyperlink" Target="https://swayam.gov.in/nd1_noc20_me52/preview" TargetMode="External"/><Relationship Id="rId155" Type="http://schemas.openxmlformats.org/officeDocument/2006/relationships/hyperlink" Target="https://swayam.gov.in/nd1_noc20_me50/preview" TargetMode="External"/><Relationship Id="rId40" Type="http://schemas.openxmlformats.org/officeDocument/2006/relationships/hyperlink" Target="https://swayam.gov.in/nd1_noc20_ce39/preview" TargetMode="External"/><Relationship Id="rId42" Type="http://schemas.openxmlformats.org/officeDocument/2006/relationships/hyperlink" Target="https://swayam.gov.in/nd1_noc20_ce42/preview" TargetMode="External"/><Relationship Id="rId41" Type="http://schemas.openxmlformats.org/officeDocument/2006/relationships/hyperlink" Target="https://swayam.gov.in/nd1_noc20_ce40/preview" TargetMode="External"/><Relationship Id="rId44" Type="http://schemas.openxmlformats.org/officeDocument/2006/relationships/hyperlink" Target="https://swayam.gov.in/nd1_noc20_ce50/preview" TargetMode="External"/><Relationship Id="rId43" Type="http://schemas.openxmlformats.org/officeDocument/2006/relationships/hyperlink" Target="https://swayam.gov.in/nd1_noc20_ce47/preview" TargetMode="External"/><Relationship Id="rId46" Type="http://schemas.openxmlformats.org/officeDocument/2006/relationships/hyperlink" Target="https://swayam.gov.in/nd1_noc20_ce53/preview" TargetMode="External"/><Relationship Id="rId45" Type="http://schemas.openxmlformats.org/officeDocument/2006/relationships/hyperlink" Target="https://swayam.gov.in/nd1_noc20_ce52/preview" TargetMode="External"/><Relationship Id="rId48" Type="http://schemas.openxmlformats.org/officeDocument/2006/relationships/hyperlink" Target="https://swayam.gov.in/nd1_noc20_ce55/preview" TargetMode="External"/><Relationship Id="rId47" Type="http://schemas.openxmlformats.org/officeDocument/2006/relationships/hyperlink" Target="https://swayam.gov.in/nd1_noc20_ce54/preview" TargetMode="External"/><Relationship Id="rId49" Type="http://schemas.openxmlformats.org/officeDocument/2006/relationships/hyperlink" Target="https://swayam.gov.in/nd1_noc20_ce57/preview" TargetMode="External"/><Relationship Id="rId31" Type="http://schemas.openxmlformats.org/officeDocument/2006/relationships/hyperlink" Target="https://swayam.gov.in/nd1_noc20_ch34/preview" TargetMode="External"/><Relationship Id="rId30" Type="http://schemas.openxmlformats.org/officeDocument/2006/relationships/hyperlink" Target="https://swayam.gov.in/nd1_noc20_ch33/preview" TargetMode="External"/><Relationship Id="rId33" Type="http://schemas.openxmlformats.org/officeDocument/2006/relationships/hyperlink" Target="https://swayam.gov.in/nd1_noc20_ch40/preview" TargetMode="External"/><Relationship Id="rId32" Type="http://schemas.openxmlformats.org/officeDocument/2006/relationships/hyperlink" Target="https://swayam.gov.in/nd1_noc20_ch38/preview" TargetMode="External"/><Relationship Id="rId35" Type="http://schemas.openxmlformats.org/officeDocument/2006/relationships/hyperlink" Target="https://swayam.gov.in/nd1_noc20_cy22/preview" TargetMode="External"/><Relationship Id="rId34" Type="http://schemas.openxmlformats.org/officeDocument/2006/relationships/hyperlink" Target="https://swayam.gov.in/nd1_noc20_cy19/preview" TargetMode="External"/><Relationship Id="rId37" Type="http://schemas.openxmlformats.org/officeDocument/2006/relationships/hyperlink" Target="https://swayam.gov.in/nd1_noc20_cy32/preview" TargetMode="External"/><Relationship Id="rId36" Type="http://schemas.openxmlformats.org/officeDocument/2006/relationships/hyperlink" Target="https://swayam.gov.in/nd1_noc20_cy27/preview" TargetMode="External"/><Relationship Id="rId39" Type="http://schemas.openxmlformats.org/officeDocument/2006/relationships/hyperlink" Target="https://swayam.gov.in/nd1_noc20_ce36/preview" TargetMode="External"/><Relationship Id="rId38" Type="http://schemas.openxmlformats.org/officeDocument/2006/relationships/hyperlink" Target="https://swayam.gov.in/nd1_noc20_cy35/preview" TargetMode="External"/><Relationship Id="rId20" Type="http://schemas.openxmlformats.org/officeDocument/2006/relationships/hyperlink" Target="https://nptel.ac.in/courses/102/106/102106022/" TargetMode="External"/><Relationship Id="rId22" Type="http://schemas.openxmlformats.org/officeDocument/2006/relationships/hyperlink" Target="https://swayam.gov.in/nd1_noc20_bt29/preview" TargetMode="External"/><Relationship Id="rId21" Type="http://schemas.openxmlformats.org/officeDocument/2006/relationships/hyperlink" Target="https://swayam.gov.in/nd1_noc20_bt26/preview" TargetMode="External"/><Relationship Id="rId24" Type="http://schemas.openxmlformats.org/officeDocument/2006/relationships/hyperlink" Target="https://swayam.gov.in/nd1_noc20_bt32/preview" TargetMode="External"/><Relationship Id="rId23" Type="http://schemas.openxmlformats.org/officeDocument/2006/relationships/hyperlink" Target="https://swayam.gov.in/nd1_noc20_bt30/preview" TargetMode="External"/><Relationship Id="rId26" Type="http://schemas.openxmlformats.org/officeDocument/2006/relationships/hyperlink" Target="https://nptel.ac.in/noc/courses/noc19/SEM2/noc19-bt21" TargetMode="External"/><Relationship Id="rId25" Type="http://schemas.openxmlformats.org/officeDocument/2006/relationships/hyperlink" Target="https://swayam.gov.in/nd1_noc20_bt41/preview" TargetMode="External"/><Relationship Id="rId28" Type="http://schemas.openxmlformats.org/officeDocument/2006/relationships/hyperlink" Target="https://swayam.gov.in/nd1_noc20_ch21/preview" TargetMode="External"/><Relationship Id="rId27" Type="http://schemas.openxmlformats.org/officeDocument/2006/relationships/hyperlink" Target="https://nptel.ac.in/courses/102/104/102104069/" TargetMode="External"/><Relationship Id="rId29" Type="http://schemas.openxmlformats.org/officeDocument/2006/relationships/hyperlink" Target="https://swayam.gov.in/nd1_noc20_ch26/preview" TargetMode="External"/><Relationship Id="rId11" Type="http://schemas.openxmlformats.org/officeDocument/2006/relationships/hyperlink" Target="https://swayam.gov.in/nd1_noc20_ag07/preview" TargetMode="External"/><Relationship Id="rId10" Type="http://schemas.openxmlformats.org/officeDocument/2006/relationships/hyperlink" Target="https://swayam.gov.in/nd1_noc20_ag02/preview" TargetMode="External"/><Relationship Id="rId13" Type="http://schemas.openxmlformats.org/officeDocument/2006/relationships/hyperlink" Target="https://swayam.gov.in/nd1_noc20_ar07/preview" TargetMode="External"/><Relationship Id="rId12" Type="http://schemas.openxmlformats.org/officeDocument/2006/relationships/hyperlink" Target="https://swayam.gov.in/nd1_noc20_me47/preview" TargetMode="External"/><Relationship Id="rId15" Type="http://schemas.openxmlformats.org/officeDocument/2006/relationships/hyperlink" Target="https://swayam.gov.in/nd1_noc20_ar12/preview" TargetMode="External"/><Relationship Id="rId14" Type="http://schemas.openxmlformats.org/officeDocument/2006/relationships/hyperlink" Target="https://swayam.gov.in/nd1_noc20_ar08/preview" TargetMode="External"/><Relationship Id="rId17" Type="http://schemas.openxmlformats.org/officeDocument/2006/relationships/hyperlink" Target="https://swayam.gov.in/nd1_noc20_bt21/preview" TargetMode="External"/><Relationship Id="rId16" Type="http://schemas.openxmlformats.org/officeDocument/2006/relationships/hyperlink" Target="https://swayam.gov.in/nd1_noc20_bt20/preview" TargetMode="External"/><Relationship Id="rId19" Type="http://schemas.openxmlformats.org/officeDocument/2006/relationships/hyperlink" Target="https://swayam.gov.in/nd1_noc20_bt25/preview" TargetMode="External"/><Relationship Id="rId18" Type="http://schemas.openxmlformats.org/officeDocument/2006/relationships/hyperlink" Target="https://swayam.gov.in/nd1_noc20_bt24/preview" TargetMode="External"/><Relationship Id="rId84" Type="http://schemas.openxmlformats.org/officeDocument/2006/relationships/hyperlink" Target="https://swayam.gov.in/nd1_noc20_ee73/preview" TargetMode="External"/><Relationship Id="rId83" Type="http://schemas.openxmlformats.org/officeDocument/2006/relationships/hyperlink" Target="https://swayam.gov.in/nd1_noc20_ee70/preview" TargetMode="External"/><Relationship Id="rId86" Type="http://schemas.openxmlformats.org/officeDocument/2006/relationships/hyperlink" Target="https://swayam.gov.in/nd1_noc20_ee76/preview" TargetMode="External"/><Relationship Id="rId85" Type="http://schemas.openxmlformats.org/officeDocument/2006/relationships/hyperlink" Target="https://swayam.gov.in/nd1_noc20_ee75/preview" TargetMode="External"/><Relationship Id="rId88" Type="http://schemas.openxmlformats.org/officeDocument/2006/relationships/hyperlink" Target="https://swayam.gov.in/nd1_noc20_ee78/preview" TargetMode="External"/><Relationship Id="rId87" Type="http://schemas.openxmlformats.org/officeDocument/2006/relationships/hyperlink" Target="https://swayam.gov.in/nd1_noc20_ee77/preview" TargetMode="External"/><Relationship Id="rId89" Type="http://schemas.openxmlformats.org/officeDocument/2006/relationships/hyperlink" Target="https://swayam.gov.in/nd1_noc20_ee82/preview" TargetMode="External"/><Relationship Id="rId80" Type="http://schemas.openxmlformats.org/officeDocument/2006/relationships/hyperlink" Target="https://swayam.gov.in/nd1_noc20_ee59/preview" TargetMode="External"/><Relationship Id="rId82" Type="http://schemas.openxmlformats.org/officeDocument/2006/relationships/hyperlink" Target="https://swayam.gov.in/nd1_noc20_ee69/preview" TargetMode="External"/><Relationship Id="rId81" Type="http://schemas.openxmlformats.org/officeDocument/2006/relationships/hyperlink" Target="https://swayam.gov.in/nd1_noc20_ee68/preview" TargetMode="External"/><Relationship Id="rId73" Type="http://schemas.openxmlformats.org/officeDocument/2006/relationships/hyperlink" Target="https://swayam.gov.in/nd1_noc20_de07/preview" TargetMode="External"/><Relationship Id="rId72" Type="http://schemas.openxmlformats.org/officeDocument/2006/relationships/hyperlink" Target="https://swayam.gov.in/nd1_noc20_mg37/preview" TargetMode="External"/><Relationship Id="rId75" Type="http://schemas.openxmlformats.org/officeDocument/2006/relationships/hyperlink" Target="https://swayam.gov.in/nd1_noc20_de13/preview" TargetMode="External"/><Relationship Id="rId74" Type="http://schemas.openxmlformats.org/officeDocument/2006/relationships/hyperlink" Target="https://swayam.gov.in/nd1_noc20_de10/preview" TargetMode="External"/><Relationship Id="rId77" Type="http://schemas.openxmlformats.org/officeDocument/2006/relationships/hyperlink" Target="https://nptel.ac.in/courses/107/101/107101088/" TargetMode="External"/><Relationship Id="rId76" Type="http://schemas.openxmlformats.org/officeDocument/2006/relationships/hyperlink" Target="https://nptel.ac.in/noc/courses/noc20/SEM1/noc20-de03" TargetMode="External"/><Relationship Id="rId79" Type="http://schemas.openxmlformats.org/officeDocument/2006/relationships/hyperlink" Target="https://swayam.gov.in/nd1_noc20_ee58/preview" TargetMode="External"/><Relationship Id="rId78" Type="http://schemas.openxmlformats.org/officeDocument/2006/relationships/hyperlink" Target="https://swayam.gov.in/nd1_noc20_de14/preview" TargetMode="External"/><Relationship Id="rId71" Type="http://schemas.openxmlformats.org/officeDocument/2006/relationships/hyperlink" Target="https://nptel.ac.in/courses/106/105/106105223/" TargetMode="External"/><Relationship Id="rId70" Type="http://schemas.openxmlformats.org/officeDocument/2006/relationships/hyperlink" Target="https://nptel.ac.in/noc/courses/noc20/SEM1/noc20-cs55" TargetMode="External"/><Relationship Id="rId62" Type="http://schemas.openxmlformats.org/officeDocument/2006/relationships/hyperlink" Target="https://swayam.gov.in/nd1_noc20_cs83/preview" TargetMode="External"/><Relationship Id="rId61" Type="http://schemas.openxmlformats.org/officeDocument/2006/relationships/hyperlink" Target="https://swayam.gov.in/nd1_noc20_cs81/preview" TargetMode="External"/><Relationship Id="rId64" Type="http://schemas.openxmlformats.org/officeDocument/2006/relationships/hyperlink" Target="https://swayam.gov.in/nd1_noc20_cs87/preview" TargetMode="External"/><Relationship Id="rId63" Type="http://schemas.openxmlformats.org/officeDocument/2006/relationships/hyperlink" Target="https://swayam.gov.in/nd1_noc20_cs84/preview" TargetMode="External"/><Relationship Id="rId66" Type="http://schemas.openxmlformats.org/officeDocument/2006/relationships/hyperlink" Target="https://swayam.gov.in/nd1_noc20_cs93/preview" TargetMode="External"/><Relationship Id="rId65" Type="http://schemas.openxmlformats.org/officeDocument/2006/relationships/hyperlink" Target="https://swayam.gov.in/nd1_noc20_cs90/preview" TargetMode="External"/><Relationship Id="rId68" Type="http://schemas.openxmlformats.org/officeDocument/2006/relationships/hyperlink" Target="https://nptel.ac.in/courses/106/105/106105164/" TargetMode="External"/><Relationship Id="rId67" Type="http://schemas.openxmlformats.org/officeDocument/2006/relationships/hyperlink" Target="https://nptel.ac.in/noc/courses/noc20/SEM1/noc20-cs10" TargetMode="External"/><Relationship Id="rId60" Type="http://schemas.openxmlformats.org/officeDocument/2006/relationships/hyperlink" Target="https://swayam.gov.in/nd1_noc20_cs78/preview" TargetMode="External"/><Relationship Id="rId69" Type="http://schemas.openxmlformats.org/officeDocument/2006/relationships/hyperlink" Target="https://swayam.gov.in/nd1_noc20_cs96/preview" TargetMode="External"/><Relationship Id="rId51" Type="http://schemas.openxmlformats.org/officeDocument/2006/relationships/hyperlink" Target="https://nptel.ac.in/courses/105/107/105107176/" TargetMode="External"/><Relationship Id="rId50" Type="http://schemas.openxmlformats.org/officeDocument/2006/relationships/hyperlink" Target="https://nptel.ac.in/noc/courses/noc18/SEM2/noc18-ce29" TargetMode="External"/><Relationship Id="rId53" Type="http://schemas.openxmlformats.org/officeDocument/2006/relationships/hyperlink" Target="https://swayam.gov.in/nd1_noc20_cs56/preview" TargetMode="External"/><Relationship Id="rId52" Type="http://schemas.openxmlformats.org/officeDocument/2006/relationships/hyperlink" Target="https://swayam.gov.in/nd1_noc20_ce61/preview" TargetMode="External"/><Relationship Id="rId55" Type="http://schemas.openxmlformats.org/officeDocument/2006/relationships/hyperlink" Target="https://swayam.gov.in/nd1_noc20_cs62/preview" TargetMode="External"/><Relationship Id="rId54" Type="http://schemas.openxmlformats.org/officeDocument/2006/relationships/hyperlink" Target="https://swayam.gov.in/nd1_noc20_cs58/preview" TargetMode="External"/><Relationship Id="rId57" Type="http://schemas.openxmlformats.org/officeDocument/2006/relationships/hyperlink" Target="https://swayam.gov.in/nd1_noc20_cs64/preview" TargetMode="External"/><Relationship Id="rId56" Type="http://schemas.openxmlformats.org/officeDocument/2006/relationships/hyperlink" Target="https://swayam.gov.in/nd1_noc20_cs63/preview" TargetMode="External"/><Relationship Id="rId59" Type="http://schemas.openxmlformats.org/officeDocument/2006/relationships/hyperlink" Target="https://swayam.gov.in/nd1_noc20_cs69/preview" TargetMode="External"/><Relationship Id="rId58" Type="http://schemas.openxmlformats.org/officeDocument/2006/relationships/hyperlink" Target="https://swayam.gov.in/nd1_noc20_cs67/preview" TargetMode="External"/><Relationship Id="rId107" Type="http://schemas.openxmlformats.org/officeDocument/2006/relationships/hyperlink" Target="https://swayam.gov.in/nd1_noc20_hs76/preview" TargetMode="External"/><Relationship Id="rId106" Type="http://schemas.openxmlformats.org/officeDocument/2006/relationships/hyperlink" Target="https://swayam.gov.in/nd1_noc20_hs74/preview" TargetMode="External"/><Relationship Id="rId105" Type="http://schemas.openxmlformats.org/officeDocument/2006/relationships/hyperlink" Target="https://swayam.gov.in/nd1_noc20_hs69/preview" TargetMode="External"/><Relationship Id="rId104" Type="http://schemas.openxmlformats.org/officeDocument/2006/relationships/hyperlink" Target="https://swayam.gov.in/nd1_noc20_hs64/preview" TargetMode="External"/><Relationship Id="rId109" Type="http://schemas.openxmlformats.org/officeDocument/2006/relationships/hyperlink" Target="https://nptel.ac.in/noc/courses/noc19/SEM2/noc19-hs52" TargetMode="External"/><Relationship Id="rId108" Type="http://schemas.openxmlformats.org/officeDocument/2006/relationships/hyperlink" Target="https://swayam.gov.in/nd1_noc20_hs83/preview" TargetMode="External"/><Relationship Id="rId103" Type="http://schemas.openxmlformats.org/officeDocument/2006/relationships/hyperlink" Target="https://swayam.gov.in/nd1_noc20_hs61/preview" TargetMode="External"/><Relationship Id="rId102" Type="http://schemas.openxmlformats.org/officeDocument/2006/relationships/hyperlink" Target="https://swayam.gov.in/nd1_noc20_hs59/preview" TargetMode="External"/><Relationship Id="rId101" Type="http://schemas.openxmlformats.org/officeDocument/2006/relationships/hyperlink" Target="https://swayam.gov.in/nd1_noc20_hs58/preview" TargetMode="External"/><Relationship Id="rId100" Type="http://schemas.openxmlformats.org/officeDocument/2006/relationships/hyperlink" Target="https://swayam.gov.in/nd1_noc20_hs55/preview" TargetMode="External"/><Relationship Id="rId129" Type="http://schemas.openxmlformats.org/officeDocument/2006/relationships/hyperlink" Target="https://swayam.gov.in/nd1_noc20_mg51/preview" TargetMode="External"/><Relationship Id="rId128" Type="http://schemas.openxmlformats.org/officeDocument/2006/relationships/hyperlink" Target="https://swayam.gov.in/nd1_noc20_mg43/preview" TargetMode="External"/><Relationship Id="rId127" Type="http://schemas.openxmlformats.org/officeDocument/2006/relationships/hyperlink" Target="https://swayam.gov.in/nd1_noc20_mg42/preview" TargetMode="External"/><Relationship Id="rId126" Type="http://schemas.openxmlformats.org/officeDocument/2006/relationships/hyperlink" Target="https://swayam.gov.in/nd1_noc20_mg39/preview" TargetMode="External"/><Relationship Id="rId121" Type="http://schemas.openxmlformats.org/officeDocument/2006/relationships/hyperlink" Target="https://swayam.gov.in/nd1_noc20_hs90/preview" TargetMode="External"/><Relationship Id="rId120" Type="http://schemas.openxmlformats.org/officeDocument/2006/relationships/hyperlink" Target="https://nptel.ac.in/courses/110/105/110105140/" TargetMode="External"/><Relationship Id="rId125" Type="http://schemas.openxmlformats.org/officeDocument/2006/relationships/hyperlink" Target="https://swayam.gov.in/nd1_noc20_hs48/preview" TargetMode="External"/><Relationship Id="rId124" Type="http://schemas.openxmlformats.org/officeDocument/2006/relationships/hyperlink" Target="https://swayam.gov.in/nd1_noc20_lw03/preview" TargetMode="External"/><Relationship Id="rId123" Type="http://schemas.openxmlformats.org/officeDocument/2006/relationships/hyperlink" Target="https://swayam.gov.in/nd1_noc20_me86/preview" TargetMode="External"/><Relationship Id="rId122" Type="http://schemas.openxmlformats.org/officeDocument/2006/relationships/hyperlink" Target="https://nptel.ac.in/courses/111105121/" TargetMode="External"/><Relationship Id="rId95" Type="http://schemas.openxmlformats.org/officeDocument/2006/relationships/hyperlink" Target="https://swayam.gov.in/nd1_noc20_ee94/preview" TargetMode="External"/><Relationship Id="rId94" Type="http://schemas.openxmlformats.org/officeDocument/2006/relationships/hyperlink" Target="https://nptel.ac.in/courses/108/106/108106150/" TargetMode="External"/><Relationship Id="rId97" Type="http://schemas.openxmlformats.org/officeDocument/2006/relationships/hyperlink" Target="https://nptel.ac.in/courses/108/104/108104092/" TargetMode="External"/><Relationship Id="rId96" Type="http://schemas.openxmlformats.org/officeDocument/2006/relationships/hyperlink" Target="https://nptel.ac.in/noc/courses/noc19/SEM1/noc19-ee26" TargetMode="External"/><Relationship Id="rId99" Type="http://schemas.openxmlformats.org/officeDocument/2006/relationships/hyperlink" Target="https://swayam.gov.in/nd1_noc20_hs51/preview" TargetMode="External"/><Relationship Id="rId98" Type="http://schemas.openxmlformats.org/officeDocument/2006/relationships/hyperlink" Target="https://swayam.gov.in/nd1_noc20_hs49/preview" TargetMode="External"/><Relationship Id="rId91" Type="http://schemas.openxmlformats.org/officeDocument/2006/relationships/hyperlink" Target="https://swayam.gov.in/nd1_noc20_ee88/preview" TargetMode="External"/><Relationship Id="rId90" Type="http://schemas.openxmlformats.org/officeDocument/2006/relationships/hyperlink" Target="https://nptel.ac.in/courses/108/106/108106083/" TargetMode="External"/><Relationship Id="rId93" Type="http://schemas.openxmlformats.org/officeDocument/2006/relationships/hyperlink" Target="https://swayam.gov.in/nd1_noc20_ee92/preview" TargetMode="External"/><Relationship Id="rId92" Type="http://schemas.openxmlformats.org/officeDocument/2006/relationships/hyperlink" Target="https://swayam.gov.in/nd1_noc20_ee89/preview" TargetMode="External"/><Relationship Id="rId118" Type="http://schemas.openxmlformats.org/officeDocument/2006/relationships/hyperlink" Target="https://swayam.gov.in/nd1_noc20_hs89/preview" TargetMode="External"/><Relationship Id="rId117" Type="http://schemas.openxmlformats.org/officeDocument/2006/relationships/hyperlink" Target="https://nptel.ac.in/courses/109/106/109106166/" TargetMode="External"/><Relationship Id="rId116" Type="http://schemas.openxmlformats.org/officeDocument/2006/relationships/hyperlink" Target="https://nptel.ac.in/noc/courses/noc20/SEM1/noc20-hs41" TargetMode="External"/><Relationship Id="rId115" Type="http://schemas.openxmlformats.org/officeDocument/2006/relationships/hyperlink" Target="https://swayam.gov.in/nd1_noc20_hs87/preview" TargetMode="External"/><Relationship Id="rId119" Type="http://schemas.openxmlformats.org/officeDocument/2006/relationships/hyperlink" Target="https://nptel.ac.in/noc/courses/noc19/SEM2/noc19-mg59" TargetMode="External"/><Relationship Id="rId110" Type="http://schemas.openxmlformats.org/officeDocument/2006/relationships/hyperlink" Target="https://nptel.ac.in/courses/121/104/121104005/" TargetMode="External"/><Relationship Id="rId114" Type="http://schemas.openxmlformats.org/officeDocument/2006/relationships/hyperlink" Target="https://nptel.ac.in/courses/109/103/109103121/" TargetMode="External"/><Relationship Id="rId113" Type="http://schemas.openxmlformats.org/officeDocument/2006/relationships/hyperlink" Target="https://nptel.ac.in/noc/courses/noc17/SEM2/noc17-hs26" TargetMode="External"/><Relationship Id="rId112" Type="http://schemas.openxmlformats.org/officeDocument/2006/relationships/hyperlink" Target="https://swayam.gov.in/nd1_noc20_hs85/preview" TargetMode="External"/><Relationship Id="rId111" Type="http://schemas.openxmlformats.org/officeDocument/2006/relationships/hyperlink" Target="https://swayam.gov.in/nd1_noc20_hs84/preview" TargetMode="External"/></Relationships>
</file>

<file path=xl/worksheets/_rels/sheet5.xml.rels><?xml version="1.0" encoding="UTF-8" standalone="yes"?><Relationships xmlns="http://schemas.openxmlformats.org/package/2006/relationships"><Relationship Id="rId187" Type="http://schemas.openxmlformats.org/officeDocument/2006/relationships/hyperlink" Target="https://swayam.gov.in/nd1_noc20_te10/preview" TargetMode="External"/><Relationship Id="rId186" Type="http://schemas.openxmlformats.org/officeDocument/2006/relationships/hyperlink" Target="https://swayam.gov.in/nd1_noc20_te08/preview" TargetMode="External"/><Relationship Id="rId185" Type="http://schemas.openxmlformats.org/officeDocument/2006/relationships/hyperlink" Target="https://swayam.gov.in/nd1_noc20_te06/preview" TargetMode="External"/><Relationship Id="rId184" Type="http://schemas.openxmlformats.org/officeDocument/2006/relationships/hyperlink" Target="https://swayam.gov.in/nd1_noc20_oe02/preview" TargetMode="External"/><Relationship Id="rId188" Type="http://schemas.openxmlformats.org/officeDocument/2006/relationships/drawing" Target="../drawings/drawing5.xml"/><Relationship Id="rId183" Type="http://schemas.openxmlformats.org/officeDocument/2006/relationships/hyperlink" Target="https://swayam.gov.in/nd1_noc20_ph20/preview" TargetMode="External"/><Relationship Id="rId182" Type="http://schemas.openxmlformats.org/officeDocument/2006/relationships/hyperlink" Target="https://swayam.gov.in/nd1_noc20_ph19/preview" TargetMode="External"/><Relationship Id="rId181" Type="http://schemas.openxmlformats.org/officeDocument/2006/relationships/hyperlink" Target="https://swayam.gov.in/nd1_noc20_ph18/preview" TargetMode="External"/><Relationship Id="rId180" Type="http://schemas.openxmlformats.org/officeDocument/2006/relationships/hyperlink" Target="https://swayam.gov.in/nd1_noc20_ph17/preview" TargetMode="External"/><Relationship Id="rId176" Type="http://schemas.openxmlformats.org/officeDocument/2006/relationships/hyperlink" Target="https://swayam.gov.in/nd1_noc20_ge22/preview" TargetMode="External"/><Relationship Id="rId175" Type="http://schemas.openxmlformats.org/officeDocument/2006/relationships/hyperlink" Target="https://nptel.ac.in/courses/113/104/113104073/" TargetMode="External"/><Relationship Id="rId174" Type="http://schemas.openxmlformats.org/officeDocument/2006/relationships/hyperlink" Target="https://swayam.gov.in/nd1_noc20_mm29/preview" TargetMode="External"/><Relationship Id="rId173" Type="http://schemas.openxmlformats.org/officeDocument/2006/relationships/hyperlink" Target="https://swayam.gov.in/nd1_noc20_mm23/preview" TargetMode="External"/><Relationship Id="rId179" Type="http://schemas.openxmlformats.org/officeDocument/2006/relationships/hyperlink" Target="https://swayam.gov.in/nd1_noc20_ph15/preview" TargetMode="External"/><Relationship Id="rId178" Type="http://schemas.openxmlformats.org/officeDocument/2006/relationships/hyperlink" Target="https://swayam.gov.in/nd1_noc20_cs89/preview" TargetMode="External"/><Relationship Id="rId177" Type="http://schemas.openxmlformats.org/officeDocument/2006/relationships/hyperlink" Target="https://swayam.gov.in/nd1_noc20_ge16/preview" TargetMode="External"/><Relationship Id="rId150" Type="http://schemas.openxmlformats.org/officeDocument/2006/relationships/hyperlink" Target="https://swayam.gov.in/nd1_noc20_ma52/preview" TargetMode="External"/><Relationship Id="rId1" Type="http://schemas.openxmlformats.org/officeDocument/2006/relationships/hyperlink" Target="http://s.no/" TargetMode="External"/><Relationship Id="rId2" Type="http://schemas.openxmlformats.org/officeDocument/2006/relationships/hyperlink" Target="https://swayam.gov.in/nd1_noc20_ae07/preview" TargetMode="External"/><Relationship Id="rId3" Type="http://schemas.openxmlformats.org/officeDocument/2006/relationships/hyperlink" Target="https://nptel.ac.in/noc/courses/noc19/SEM1/noc19-ae02" TargetMode="External"/><Relationship Id="rId149" Type="http://schemas.openxmlformats.org/officeDocument/2006/relationships/hyperlink" Target="https://swayam.gov.in/nd1_noc20_ma51/preview" TargetMode="External"/><Relationship Id="rId4" Type="http://schemas.openxmlformats.org/officeDocument/2006/relationships/hyperlink" Target="https://nptel.ac.in/courses/101/104/101104075/" TargetMode="External"/><Relationship Id="rId148" Type="http://schemas.openxmlformats.org/officeDocument/2006/relationships/hyperlink" Target="https://swayam.gov.in/nd1_noc20_ma50/preview" TargetMode="External"/><Relationship Id="rId9" Type="http://schemas.openxmlformats.org/officeDocument/2006/relationships/hyperlink" Target="https://swayam.gov.in/nd1_noc20_ag04/preview" TargetMode="External"/><Relationship Id="rId143" Type="http://schemas.openxmlformats.org/officeDocument/2006/relationships/hyperlink" Target="https://swayam.gov.in/nd1_noc20_ma34/preview" TargetMode="External"/><Relationship Id="rId142" Type="http://schemas.openxmlformats.org/officeDocument/2006/relationships/hyperlink" Target="https://swayam.gov.in/nd1_noc20_ma32/preview" TargetMode="External"/><Relationship Id="rId141" Type="http://schemas.openxmlformats.org/officeDocument/2006/relationships/hyperlink" Target="https://swayam.gov.in/nd1_noc20_ma25/preview" TargetMode="External"/><Relationship Id="rId140" Type="http://schemas.openxmlformats.org/officeDocument/2006/relationships/hyperlink" Target="https://swayam.gov.in/nd1_noc20_ma27/preview" TargetMode="External"/><Relationship Id="rId5" Type="http://schemas.openxmlformats.org/officeDocument/2006/relationships/hyperlink" Target="https://swayam.gov.in/nd1_noc20_ae09/preview" TargetMode="External"/><Relationship Id="rId147" Type="http://schemas.openxmlformats.org/officeDocument/2006/relationships/hyperlink" Target="https://swayam.gov.in/nd1_noc20_ma42/preview" TargetMode="External"/><Relationship Id="rId6" Type="http://schemas.openxmlformats.org/officeDocument/2006/relationships/hyperlink" Target="https://swayam.gov.in/nd1_noc20_ae12/preview" TargetMode="External"/><Relationship Id="rId146" Type="http://schemas.openxmlformats.org/officeDocument/2006/relationships/hyperlink" Target="https://swayam.gov.in/nd1_noc20_ma41/preview" TargetMode="External"/><Relationship Id="rId7" Type="http://schemas.openxmlformats.org/officeDocument/2006/relationships/hyperlink" Target="https://swayam.gov.in/nd1_noc20_ae13/preview" TargetMode="External"/><Relationship Id="rId145" Type="http://schemas.openxmlformats.org/officeDocument/2006/relationships/hyperlink" Target="https://swayam.gov.in/nd1_noc20_ma39/preview" TargetMode="External"/><Relationship Id="rId8" Type="http://schemas.openxmlformats.org/officeDocument/2006/relationships/hyperlink" Target="https://swayam.gov.in/nd1_noc20_ag03/preview" TargetMode="External"/><Relationship Id="rId144" Type="http://schemas.openxmlformats.org/officeDocument/2006/relationships/hyperlink" Target="https://swayam.gov.in/nd1_noc20_ma36/preview" TargetMode="External"/><Relationship Id="rId139" Type="http://schemas.openxmlformats.org/officeDocument/2006/relationships/hyperlink" Target="https://nptel.ac.in/courses/110/104/110104095/" TargetMode="External"/><Relationship Id="rId138" Type="http://schemas.openxmlformats.org/officeDocument/2006/relationships/hyperlink" Target="https://nptel.ac.in/noc/courses/noc19/SEM2/noc19-mg50" TargetMode="External"/><Relationship Id="rId137" Type="http://schemas.openxmlformats.org/officeDocument/2006/relationships/hyperlink" Target="https://swayam.gov.in/nd1_noc20_mg69/preview" TargetMode="External"/><Relationship Id="rId132" Type="http://schemas.openxmlformats.org/officeDocument/2006/relationships/hyperlink" Target="https://swayam.gov.in/nd1_noc20_mg54/preview" TargetMode="External"/><Relationship Id="rId131" Type="http://schemas.openxmlformats.org/officeDocument/2006/relationships/hyperlink" Target="https://swayam.gov.in/nd1_noc20_mg49/preview" TargetMode="External"/><Relationship Id="rId130" Type="http://schemas.openxmlformats.org/officeDocument/2006/relationships/hyperlink" Target="https://swayam.gov.in/nd1_noc20_mg48/preview" TargetMode="External"/><Relationship Id="rId136" Type="http://schemas.openxmlformats.org/officeDocument/2006/relationships/hyperlink" Target="https://swayam.gov.in/nd1_noc20_mg64/preview" TargetMode="External"/><Relationship Id="rId135" Type="http://schemas.openxmlformats.org/officeDocument/2006/relationships/hyperlink" Target="https://swayam.gov.in/nd1_noc20_mg63/preview" TargetMode="External"/><Relationship Id="rId134" Type="http://schemas.openxmlformats.org/officeDocument/2006/relationships/hyperlink" Target="https://swayam.gov.in/nd1_noc20_mg59/preview" TargetMode="External"/><Relationship Id="rId133" Type="http://schemas.openxmlformats.org/officeDocument/2006/relationships/hyperlink" Target="https://swayam.gov.in/nd1_noc20_mg58/preview" TargetMode="External"/><Relationship Id="rId172" Type="http://schemas.openxmlformats.org/officeDocument/2006/relationships/hyperlink" Target="https://swayam.gov.in/nd1_noc20_mm21/preview" TargetMode="External"/><Relationship Id="rId171" Type="http://schemas.openxmlformats.org/officeDocument/2006/relationships/hyperlink" Target="https://nptel.ac.in/courses/112/104/112104229/" TargetMode="External"/><Relationship Id="rId170" Type="http://schemas.openxmlformats.org/officeDocument/2006/relationships/hyperlink" Target="https://nptel.ac.in/noc/courses/noc19/SEM1/noc19-me35" TargetMode="External"/><Relationship Id="rId165" Type="http://schemas.openxmlformats.org/officeDocument/2006/relationships/hyperlink" Target="https://nptel.ac.in/courses/112/104/112104193/" TargetMode="External"/><Relationship Id="rId164" Type="http://schemas.openxmlformats.org/officeDocument/2006/relationships/hyperlink" Target="https://nptel.ac.in/noc/courses/noc19/SEM1/noc19-me02" TargetMode="External"/><Relationship Id="rId163" Type="http://schemas.openxmlformats.org/officeDocument/2006/relationships/hyperlink" Target="https://swayam.gov.in/nd1_noc20_me91/preview" TargetMode="External"/><Relationship Id="rId162" Type="http://schemas.openxmlformats.org/officeDocument/2006/relationships/hyperlink" Target="https://swayam.gov.in/nd1_noc20_me90/preview" TargetMode="External"/><Relationship Id="rId169" Type="http://schemas.openxmlformats.org/officeDocument/2006/relationships/hyperlink" Target="https://swayam.gov.in/nd1_noc20_me95/preview" TargetMode="External"/><Relationship Id="rId168" Type="http://schemas.openxmlformats.org/officeDocument/2006/relationships/hyperlink" Target="https://nptel.ac.in/courses/112/104/112104250/" TargetMode="External"/><Relationship Id="rId167" Type="http://schemas.openxmlformats.org/officeDocument/2006/relationships/hyperlink" Target="https://nptel.ac.in/noc/courses/noc19/SEM2/noc19-me70" TargetMode="External"/><Relationship Id="rId166" Type="http://schemas.openxmlformats.org/officeDocument/2006/relationships/hyperlink" Target="https://swayam.gov.in/nd1_noc20_me94/preview" TargetMode="External"/><Relationship Id="rId161" Type="http://schemas.openxmlformats.org/officeDocument/2006/relationships/hyperlink" Target="https://swayam.gov.in/nd1_noc20_me89/preview" TargetMode="External"/><Relationship Id="rId160" Type="http://schemas.openxmlformats.org/officeDocument/2006/relationships/hyperlink" Target="https://swayam.gov.in/nd1_noc20_me82/preview" TargetMode="External"/><Relationship Id="rId159" Type="http://schemas.openxmlformats.org/officeDocument/2006/relationships/hyperlink" Target="https://swayam.gov.in/nd1_noc20_me81/preview" TargetMode="External"/><Relationship Id="rId154" Type="http://schemas.openxmlformats.org/officeDocument/2006/relationships/hyperlink" Target="https://swayam.gov.in/nd1_noc20_me67/preview" TargetMode="External"/><Relationship Id="rId153" Type="http://schemas.openxmlformats.org/officeDocument/2006/relationships/hyperlink" Target="https://swayam.gov.in/nd1_noc20_me58/preview" TargetMode="External"/><Relationship Id="rId152" Type="http://schemas.openxmlformats.org/officeDocument/2006/relationships/hyperlink" Target="https://swayam.gov.in/nd1_noc20_me51/preview" TargetMode="External"/><Relationship Id="rId151" Type="http://schemas.openxmlformats.org/officeDocument/2006/relationships/hyperlink" Target="https://swayam.gov.in/nd1_noc20_ma55/preview" TargetMode="External"/><Relationship Id="rId158" Type="http://schemas.openxmlformats.org/officeDocument/2006/relationships/hyperlink" Target="https://swayam.gov.in/nd1_noc20_me78/preview" TargetMode="External"/><Relationship Id="rId157" Type="http://schemas.openxmlformats.org/officeDocument/2006/relationships/hyperlink" Target="https://swayam.gov.in/nd1_noc20_me76/preview" TargetMode="External"/><Relationship Id="rId156" Type="http://schemas.openxmlformats.org/officeDocument/2006/relationships/hyperlink" Target="https://swayam.gov.in/nd1_noc20_me73/preview" TargetMode="External"/><Relationship Id="rId155" Type="http://schemas.openxmlformats.org/officeDocument/2006/relationships/hyperlink" Target="https://swayam.gov.in/nd1_noc20_me70/preview" TargetMode="External"/><Relationship Id="rId40" Type="http://schemas.openxmlformats.org/officeDocument/2006/relationships/hyperlink" Target="https://swayam.gov.in/nd1_noc20_cy30/preview" TargetMode="External"/><Relationship Id="rId42" Type="http://schemas.openxmlformats.org/officeDocument/2006/relationships/hyperlink" Target="https://swayam.gov.in/nd1_noc20_cy34/preview" TargetMode="External"/><Relationship Id="rId41" Type="http://schemas.openxmlformats.org/officeDocument/2006/relationships/hyperlink" Target="https://swayam.gov.in/nd1_noc20_cy33/preview" TargetMode="External"/><Relationship Id="rId44" Type="http://schemas.openxmlformats.org/officeDocument/2006/relationships/hyperlink" Target="https://swayam.gov.in/nd1_noc20_ce34/preview" TargetMode="External"/><Relationship Id="rId43" Type="http://schemas.openxmlformats.org/officeDocument/2006/relationships/hyperlink" Target="https://swayam.gov.in/nd1_noc20_cy36/preview" TargetMode="External"/><Relationship Id="rId46" Type="http://schemas.openxmlformats.org/officeDocument/2006/relationships/hyperlink" Target="https://swayam.gov.in/nd1_noc20_ce37/preview" TargetMode="External"/><Relationship Id="rId45" Type="http://schemas.openxmlformats.org/officeDocument/2006/relationships/hyperlink" Target="https://swayam.gov.in/nd1_noc20_ce35/preview" TargetMode="External"/><Relationship Id="rId48" Type="http://schemas.openxmlformats.org/officeDocument/2006/relationships/hyperlink" Target="https://swayam.gov.in/nd1_noc20_ce43/preview" TargetMode="External"/><Relationship Id="rId47" Type="http://schemas.openxmlformats.org/officeDocument/2006/relationships/hyperlink" Target="https://swayam.gov.in/nd1_noc20_ce38/preview" TargetMode="External"/><Relationship Id="rId49" Type="http://schemas.openxmlformats.org/officeDocument/2006/relationships/hyperlink" Target="https://swayam.gov.in/nd1_noc20_ce45/preview" TargetMode="External"/><Relationship Id="rId31" Type="http://schemas.openxmlformats.org/officeDocument/2006/relationships/hyperlink" Target="https://swayam.gov.in/nd1_noc20_ch25/preview" TargetMode="External"/><Relationship Id="rId30" Type="http://schemas.openxmlformats.org/officeDocument/2006/relationships/hyperlink" Target="https://swayam.gov.in/nd1_noc20_bt43/preview" TargetMode="External"/><Relationship Id="rId33" Type="http://schemas.openxmlformats.org/officeDocument/2006/relationships/hyperlink" Target="https://swayam.gov.in/nd1_noc20_ch28/preview" TargetMode="External"/><Relationship Id="rId32" Type="http://schemas.openxmlformats.org/officeDocument/2006/relationships/hyperlink" Target="https://swayam.gov.in/nd1_noc20_ch27/preview" TargetMode="External"/><Relationship Id="rId35" Type="http://schemas.openxmlformats.org/officeDocument/2006/relationships/hyperlink" Target="https://swayam.gov.in/nd1_noc20_ch41/preview" TargetMode="External"/><Relationship Id="rId34" Type="http://schemas.openxmlformats.org/officeDocument/2006/relationships/hyperlink" Target="https://swayam.gov.in/nd1_noc20_ch31/preview" TargetMode="External"/><Relationship Id="rId37" Type="http://schemas.openxmlformats.org/officeDocument/2006/relationships/hyperlink" Target="https://swayam.gov.in/nd1_noc20_cy23/preview" TargetMode="External"/><Relationship Id="rId36" Type="http://schemas.openxmlformats.org/officeDocument/2006/relationships/hyperlink" Target="https://swayam.gov.in/nd1_noc20_cy18/preview" TargetMode="External"/><Relationship Id="rId39" Type="http://schemas.openxmlformats.org/officeDocument/2006/relationships/hyperlink" Target="https://swayam.gov.in/nd1_noc20_cy28/preview" TargetMode="External"/><Relationship Id="rId38" Type="http://schemas.openxmlformats.org/officeDocument/2006/relationships/hyperlink" Target="https://swayam.gov.in/nd1_noc20_cy25/preview" TargetMode="External"/><Relationship Id="rId20" Type="http://schemas.openxmlformats.org/officeDocument/2006/relationships/hyperlink" Target="https://swayam.gov.in/nd1_noc20_bt34/preview" TargetMode="External"/><Relationship Id="rId22" Type="http://schemas.openxmlformats.org/officeDocument/2006/relationships/hyperlink" Target="https://swayam.gov.in/nd1_noc20_bt36/preview" TargetMode="External"/><Relationship Id="rId21" Type="http://schemas.openxmlformats.org/officeDocument/2006/relationships/hyperlink" Target="https://swayam.gov.in/nd1_noc20_bt35/preview" TargetMode="External"/><Relationship Id="rId24" Type="http://schemas.openxmlformats.org/officeDocument/2006/relationships/hyperlink" Target="https://swayam.gov.in/nd1_noc20_bt38/preview" TargetMode="External"/><Relationship Id="rId23" Type="http://schemas.openxmlformats.org/officeDocument/2006/relationships/hyperlink" Target="https://swayam.gov.in/nd1_noc20_bt37/preview" TargetMode="External"/><Relationship Id="rId26" Type="http://schemas.openxmlformats.org/officeDocument/2006/relationships/hyperlink" Target="https://nptel.ac.in/courses/102/104/102104073/" TargetMode="External"/><Relationship Id="rId25" Type="http://schemas.openxmlformats.org/officeDocument/2006/relationships/hyperlink" Target="https://nptel.ac.in/noc/courses/noc19/SEM1/noc19-bt09" TargetMode="External"/><Relationship Id="rId28" Type="http://schemas.openxmlformats.org/officeDocument/2006/relationships/hyperlink" Target="https://nptel.ac.in/noc/courses/noc19/SEM1/noc19-bt11" TargetMode="External"/><Relationship Id="rId27" Type="http://schemas.openxmlformats.org/officeDocument/2006/relationships/hyperlink" Target="https://swayam.gov.in/nd1_noc20_bt42/preview" TargetMode="External"/><Relationship Id="rId29" Type="http://schemas.openxmlformats.org/officeDocument/2006/relationships/hyperlink" Target="https://nptel.ac.in/courses/102/104/102104058/" TargetMode="External"/><Relationship Id="rId11" Type="http://schemas.openxmlformats.org/officeDocument/2006/relationships/hyperlink" Target="https://swayam.gov.in/nd1_noc20_me46/preview" TargetMode="External"/><Relationship Id="rId10" Type="http://schemas.openxmlformats.org/officeDocument/2006/relationships/hyperlink" Target="https://swayam.gov.in/nd1_noc20_ag06/preview" TargetMode="External"/><Relationship Id="rId13" Type="http://schemas.openxmlformats.org/officeDocument/2006/relationships/hyperlink" Target="https://swayam.gov.in/nd1_noc20_ar10/preview" TargetMode="External"/><Relationship Id="rId12" Type="http://schemas.openxmlformats.org/officeDocument/2006/relationships/hyperlink" Target="https://swayam.gov.in/nd1_noc20_ar05/preview" TargetMode="External"/><Relationship Id="rId15" Type="http://schemas.openxmlformats.org/officeDocument/2006/relationships/hyperlink" Target="https://swayam.gov.in/nd1_noc20_ar13/preview" TargetMode="External"/><Relationship Id="rId14" Type="http://schemas.openxmlformats.org/officeDocument/2006/relationships/hyperlink" Target="https://swayam.gov.in/nd1_noc20_ar11/preview" TargetMode="External"/><Relationship Id="rId17" Type="http://schemas.openxmlformats.org/officeDocument/2006/relationships/hyperlink" Target="https://swayam.gov.in/nd1_noc20_bt22/preview" TargetMode="External"/><Relationship Id="rId16" Type="http://schemas.openxmlformats.org/officeDocument/2006/relationships/hyperlink" Target="https://swayam.gov.in/nd1_noc20_bt19/preview" TargetMode="External"/><Relationship Id="rId19" Type="http://schemas.openxmlformats.org/officeDocument/2006/relationships/hyperlink" Target="https://swayam.gov.in/nd1_noc20_bt33/preview" TargetMode="External"/><Relationship Id="rId18" Type="http://schemas.openxmlformats.org/officeDocument/2006/relationships/hyperlink" Target="https://swayam.gov.in/nd1_noc20_bt31/preview" TargetMode="External"/><Relationship Id="rId84" Type="http://schemas.openxmlformats.org/officeDocument/2006/relationships/hyperlink" Target="https://swayam.gov.in/nd1_noc20_ee83/preview" TargetMode="External"/><Relationship Id="rId83" Type="http://schemas.openxmlformats.org/officeDocument/2006/relationships/hyperlink" Target="https://swayam.gov.in/nd1_noc20_ee79/preview" TargetMode="External"/><Relationship Id="rId86" Type="http://schemas.openxmlformats.org/officeDocument/2006/relationships/hyperlink" Target="https://swayam.gov.in/nd1_noc20_ee90/preview" TargetMode="External"/><Relationship Id="rId85" Type="http://schemas.openxmlformats.org/officeDocument/2006/relationships/hyperlink" Target="https://swayam.gov.in/nd1_noc20_ee85/preview" TargetMode="External"/><Relationship Id="rId88" Type="http://schemas.openxmlformats.org/officeDocument/2006/relationships/hyperlink" Target="https://swayam.gov.in/nd1_noc20_ee93/preview" TargetMode="External"/><Relationship Id="rId87" Type="http://schemas.openxmlformats.org/officeDocument/2006/relationships/hyperlink" Target="https://swayam.gov.in/nd1_noc20_ee91/preview" TargetMode="External"/><Relationship Id="rId89" Type="http://schemas.openxmlformats.org/officeDocument/2006/relationships/hyperlink" Target="https://nptel.ac.in/noc/courses/noc17/SEM2/noc17-ee18" TargetMode="External"/><Relationship Id="rId80" Type="http://schemas.openxmlformats.org/officeDocument/2006/relationships/hyperlink" Target="https://nptel.ac.in/noc/courses/noc18/SEM2/noc18-ee18" TargetMode="External"/><Relationship Id="rId82" Type="http://schemas.openxmlformats.org/officeDocument/2006/relationships/hyperlink" Target="https://swayam.gov.in/nd1_noc20_ee74/preview" TargetMode="External"/><Relationship Id="rId81" Type="http://schemas.openxmlformats.org/officeDocument/2006/relationships/hyperlink" Target="https://swayam.gov.in/nd1_noc20_ee72/preview" TargetMode="External"/><Relationship Id="rId73" Type="http://schemas.openxmlformats.org/officeDocument/2006/relationships/hyperlink" Target="https://swayam.gov.in/nd1_noc20_ee56/preview" TargetMode="External"/><Relationship Id="rId72" Type="http://schemas.openxmlformats.org/officeDocument/2006/relationships/hyperlink" Target="https://swayam.gov.in/nd1_noc20_ee55/preview" TargetMode="External"/><Relationship Id="rId75" Type="http://schemas.openxmlformats.org/officeDocument/2006/relationships/hyperlink" Target="https://swayam.gov.in/nd1_noc20_ee60/preview" TargetMode="External"/><Relationship Id="rId74" Type="http://schemas.openxmlformats.org/officeDocument/2006/relationships/hyperlink" Target="https://swayam.gov.in/nd1_noc20_ee57/preview" TargetMode="External"/><Relationship Id="rId77" Type="http://schemas.openxmlformats.org/officeDocument/2006/relationships/hyperlink" Target="https://swayam.gov.in/nd1_noc20_ee62/preview" TargetMode="External"/><Relationship Id="rId76" Type="http://schemas.openxmlformats.org/officeDocument/2006/relationships/hyperlink" Target="https://swayam.gov.in/nd1_noc20_ee61/preview" TargetMode="External"/><Relationship Id="rId79" Type="http://schemas.openxmlformats.org/officeDocument/2006/relationships/hyperlink" Target="https://swayam.gov.in/nd1_noc20_ee64/preview" TargetMode="External"/><Relationship Id="rId78" Type="http://schemas.openxmlformats.org/officeDocument/2006/relationships/hyperlink" Target="https://swayam.gov.in/nd1_noc20_ee63/preview" TargetMode="External"/><Relationship Id="rId71" Type="http://schemas.openxmlformats.org/officeDocument/2006/relationships/hyperlink" Target="https://swayam.gov.in/nd1_noc20_de11/preview" TargetMode="External"/><Relationship Id="rId70" Type="http://schemas.openxmlformats.org/officeDocument/2006/relationships/hyperlink" Target="https://swayam.gov.in/nd1_noc20_de09/preview" TargetMode="External"/><Relationship Id="rId62" Type="http://schemas.openxmlformats.org/officeDocument/2006/relationships/hyperlink" Target="https://swayam.gov.in/nd1_noc20_cs88/preview" TargetMode="External"/><Relationship Id="rId61" Type="http://schemas.openxmlformats.org/officeDocument/2006/relationships/hyperlink" Target="https://swayam.gov.in/nd1_noc20_cs85/preview" TargetMode="External"/><Relationship Id="rId64" Type="http://schemas.openxmlformats.org/officeDocument/2006/relationships/hyperlink" Target="https://nptel.ac.in/noc/courses/noc19/SEM1/noc19-cs33" TargetMode="External"/><Relationship Id="rId63" Type="http://schemas.openxmlformats.org/officeDocument/2006/relationships/hyperlink" Target="https://swayam.gov.in/nd1_noc20_cs92/preview" TargetMode="External"/><Relationship Id="rId66" Type="http://schemas.openxmlformats.org/officeDocument/2006/relationships/hyperlink" Target="https://swayam.gov.in/nd1_noc20_cs95/preview" TargetMode="External"/><Relationship Id="rId65" Type="http://schemas.openxmlformats.org/officeDocument/2006/relationships/hyperlink" Target="https://nptel.ac.in/courses/106/104/106104189/" TargetMode="External"/><Relationship Id="rId68" Type="http://schemas.openxmlformats.org/officeDocument/2006/relationships/hyperlink" Target="https://nptel.ac.in/courses/106/106/106106213/" TargetMode="External"/><Relationship Id="rId67" Type="http://schemas.openxmlformats.org/officeDocument/2006/relationships/hyperlink" Target="https://nptel.ac.in/noc/courses/noc19/SEM2/noc19-cs81" TargetMode="External"/><Relationship Id="rId60" Type="http://schemas.openxmlformats.org/officeDocument/2006/relationships/hyperlink" Target="https://swayam.gov.in/nd1_noc20_cs82/preview" TargetMode="External"/><Relationship Id="rId69" Type="http://schemas.openxmlformats.org/officeDocument/2006/relationships/hyperlink" Target="https://swayam.gov.in/nd1_noc20_de08/preview" TargetMode="External"/><Relationship Id="rId51" Type="http://schemas.openxmlformats.org/officeDocument/2006/relationships/hyperlink" Target="https://swayam.gov.in/nd1_noc20_ce56/preview" TargetMode="External"/><Relationship Id="rId50" Type="http://schemas.openxmlformats.org/officeDocument/2006/relationships/hyperlink" Target="https://swayam.gov.in/nd1_noc20_ce46/preview" TargetMode="External"/><Relationship Id="rId53" Type="http://schemas.openxmlformats.org/officeDocument/2006/relationships/hyperlink" Target="https://swayam.gov.in/nd1_noc20_cs66/preview" TargetMode="External"/><Relationship Id="rId52" Type="http://schemas.openxmlformats.org/officeDocument/2006/relationships/hyperlink" Target="https://swayam.gov.in/nd1_noc20_ce59/preview" TargetMode="External"/><Relationship Id="rId55" Type="http://schemas.openxmlformats.org/officeDocument/2006/relationships/hyperlink" Target="https://swayam.gov.in/nd1_noc20_cs71/preview" TargetMode="External"/><Relationship Id="rId54" Type="http://schemas.openxmlformats.org/officeDocument/2006/relationships/hyperlink" Target="https://swayam.gov.in/nd1_noc20_cs68/preview" TargetMode="External"/><Relationship Id="rId57" Type="http://schemas.openxmlformats.org/officeDocument/2006/relationships/hyperlink" Target="https://swayam.gov.in/nd1_noc20_cs74/preview" TargetMode="External"/><Relationship Id="rId56" Type="http://schemas.openxmlformats.org/officeDocument/2006/relationships/hyperlink" Target="https://swayam.gov.in/nd1_noc20_cs73/preview" TargetMode="External"/><Relationship Id="rId59" Type="http://schemas.openxmlformats.org/officeDocument/2006/relationships/hyperlink" Target="https://nptel.ac.in/noc/courses/noc19/SEM2/noc19-cs71" TargetMode="External"/><Relationship Id="rId58" Type="http://schemas.openxmlformats.org/officeDocument/2006/relationships/hyperlink" Target="https://swayam.gov.in/nd1_noc20_cs77/preview" TargetMode="External"/><Relationship Id="rId107" Type="http://schemas.openxmlformats.org/officeDocument/2006/relationships/hyperlink" Target="https://swayam.gov.in/nd1_noc20_hs77/preview" TargetMode="External"/><Relationship Id="rId106" Type="http://schemas.openxmlformats.org/officeDocument/2006/relationships/hyperlink" Target="https://swayam.gov.in/nd1_noc20_hs68/preview" TargetMode="External"/><Relationship Id="rId105" Type="http://schemas.openxmlformats.org/officeDocument/2006/relationships/hyperlink" Target="https://swayam.gov.in/nd1_noc20_hs66/preview" TargetMode="External"/><Relationship Id="rId104" Type="http://schemas.openxmlformats.org/officeDocument/2006/relationships/hyperlink" Target="https://swayam.gov.in/nd1_noc20_hs65/preview" TargetMode="External"/><Relationship Id="rId109" Type="http://schemas.openxmlformats.org/officeDocument/2006/relationships/hyperlink" Target="https://swayam.gov.in/nd1_noc20_hs80/preview" TargetMode="External"/><Relationship Id="rId108" Type="http://schemas.openxmlformats.org/officeDocument/2006/relationships/hyperlink" Target="https://swayam.gov.in/nd1_noc20_hs78/preview" TargetMode="External"/><Relationship Id="rId103" Type="http://schemas.openxmlformats.org/officeDocument/2006/relationships/hyperlink" Target="https://swayam.gov.in/nd1_noc20_hs62/preview" TargetMode="External"/><Relationship Id="rId102" Type="http://schemas.openxmlformats.org/officeDocument/2006/relationships/hyperlink" Target="https://swayam.gov.in/nd1_noc20_hs60/preview" TargetMode="External"/><Relationship Id="rId101" Type="http://schemas.openxmlformats.org/officeDocument/2006/relationships/hyperlink" Target="https://swayam.gov.in/nd1_noc20_hs52/preview" TargetMode="External"/><Relationship Id="rId100" Type="http://schemas.openxmlformats.org/officeDocument/2006/relationships/hyperlink" Target="https://swayam.gov.in/nd1_noc20_hs46/preview" TargetMode="External"/><Relationship Id="rId129" Type="http://schemas.openxmlformats.org/officeDocument/2006/relationships/hyperlink" Target="https://swayam.gov.in/nd1_noc20_mg46/preview" TargetMode="External"/><Relationship Id="rId128" Type="http://schemas.openxmlformats.org/officeDocument/2006/relationships/hyperlink" Target="https://swayam.gov.in/nd1_noc20_mg45/preview" TargetMode="External"/><Relationship Id="rId127" Type="http://schemas.openxmlformats.org/officeDocument/2006/relationships/hyperlink" Target="https://swayam.gov.in/nd1_noc20_mg44/preview" TargetMode="External"/><Relationship Id="rId126" Type="http://schemas.openxmlformats.org/officeDocument/2006/relationships/hyperlink" Target="https://swayam.gov.in/nd1_noc20_mg36/preview" TargetMode="External"/><Relationship Id="rId121" Type="http://schemas.openxmlformats.org/officeDocument/2006/relationships/hyperlink" Target="https://swayam.gov.in/nd1_noc20_hs88/preview" TargetMode="External"/><Relationship Id="rId120" Type="http://schemas.openxmlformats.org/officeDocument/2006/relationships/hyperlink" Target="https://nptel.ac.in/courses/109/103/109103133/" TargetMode="External"/><Relationship Id="rId125" Type="http://schemas.openxmlformats.org/officeDocument/2006/relationships/hyperlink" Target="https://swayam.gov.in/nd1_noc20_lw02/preview" TargetMode="External"/><Relationship Id="rId124" Type="http://schemas.openxmlformats.org/officeDocument/2006/relationships/hyperlink" Target="https://swayam.gov.in/nd1_noc20_lw01/preview" TargetMode="External"/><Relationship Id="rId123" Type="http://schemas.openxmlformats.org/officeDocument/2006/relationships/hyperlink" Target="https://nptel.ac.in/courses/109/106/109106165/" TargetMode="External"/><Relationship Id="rId122" Type="http://schemas.openxmlformats.org/officeDocument/2006/relationships/hyperlink" Target="https://nptel.ac.in/noc/courses/noc20/SEM1/noc20-hs40" TargetMode="External"/><Relationship Id="rId95" Type="http://schemas.openxmlformats.org/officeDocument/2006/relationships/hyperlink" Target="https://nptel.ac.in/courses/108/102/108102145/" TargetMode="External"/><Relationship Id="rId94" Type="http://schemas.openxmlformats.org/officeDocument/2006/relationships/hyperlink" Target="https://nptel.ac.in/noc/courses/noc19/SEM2/noc19-ee37" TargetMode="External"/><Relationship Id="rId97" Type="http://schemas.openxmlformats.org/officeDocument/2006/relationships/hyperlink" Target="https://swayam.gov.in/nd1_noc20_ee99/preview" TargetMode="External"/><Relationship Id="rId96" Type="http://schemas.openxmlformats.org/officeDocument/2006/relationships/hyperlink" Target="https://swayam.gov.in/nd1_noc20_ee98/preview" TargetMode="External"/><Relationship Id="rId99" Type="http://schemas.openxmlformats.org/officeDocument/2006/relationships/hyperlink" Target="https://swayam.gov.in/nd1_noc20_hs44/preview" TargetMode="External"/><Relationship Id="rId98" Type="http://schemas.openxmlformats.org/officeDocument/2006/relationships/hyperlink" Target="https://swayam.gov.in/nd1_noc20_hs43/preview" TargetMode="External"/><Relationship Id="rId91" Type="http://schemas.openxmlformats.org/officeDocument/2006/relationships/hyperlink" Target="https://swayam.gov.in/nd1_noc20_ee95/preview" TargetMode="External"/><Relationship Id="rId90" Type="http://schemas.openxmlformats.org/officeDocument/2006/relationships/hyperlink" Target="https://nptel.ac.in/courses/108/104/108104099/" TargetMode="External"/><Relationship Id="rId93" Type="http://schemas.openxmlformats.org/officeDocument/2006/relationships/hyperlink" Target="https://swayam.gov.in/nd1_noc20_ee97/preview" TargetMode="External"/><Relationship Id="rId92" Type="http://schemas.openxmlformats.org/officeDocument/2006/relationships/hyperlink" Target="https://swayam.gov.in/nd1_noc20_ee96/preview" TargetMode="External"/><Relationship Id="rId118" Type="http://schemas.openxmlformats.org/officeDocument/2006/relationships/hyperlink" Target="https://swayam.gov.in/nd1_noc20_hs86/preview" TargetMode="External"/><Relationship Id="rId117" Type="http://schemas.openxmlformats.org/officeDocument/2006/relationships/hyperlink" Target="https://nptel.ac.in/courses/109/104/109104135/" TargetMode="External"/><Relationship Id="rId116" Type="http://schemas.openxmlformats.org/officeDocument/2006/relationships/hyperlink" Target="https://nptel.ac.in/noc/courses/noc18/SEM2/noc18-hs31" TargetMode="External"/><Relationship Id="rId115" Type="http://schemas.openxmlformats.org/officeDocument/2006/relationships/hyperlink" Target="https://swayam.gov.in/nd1_noc20_hs82/preview" TargetMode="External"/><Relationship Id="rId119" Type="http://schemas.openxmlformats.org/officeDocument/2006/relationships/hyperlink" Target="https://nptel.ac.in/noc/courses/noc18/SEM1/noc18-hs15" TargetMode="External"/><Relationship Id="rId110" Type="http://schemas.openxmlformats.org/officeDocument/2006/relationships/hyperlink" Target="https://nptel.ac.in/noc/courses/noc19/SEM2/noc19-hs55" TargetMode="External"/><Relationship Id="rId114" Type="http://schemas.openxmlformats.org/officeDocument/2006/relationships/hyperlink" Target="https://nptel.ac.in/courses/109/104/109104088/" TargetMode="External"/><Relationship Id="rId113" Type="http://schemas.openxmlformats.org/officeDocument/2006/relationships/hyperlink" Target="https://nptel.ac.in/noc/courses/noc19/SEM1/noc19-hs10" TargetMode="External"/><Relationship Id="rId112" Type="http://schemas.openxmlformats.org/officeDocument/2006/relationships/hyperlink" Target="https://swayam.gov.in/nd1_noc20_hs81/preview" TargetMode="External"/><Relationship Id="rId111" Type="http://schemas.openxmlformats.org/officeDocument/2006/relationships/hyperlink" Target="https://nptel.ac.in/courses/109/104/1091041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1.86"/>
    <col customWidth="1" min="2" max="2" width="16.14"/>
    <col customWidth="1" min="3" max="3" width="27.14"/>
    <col customWidth="1" min="4" max="4" width="40.0"/>
    <col customWidth="1" min="5" max="5" width="24.57"/>
    <col customWidth="1" min="6" max="6" width="23.0"/>
    <col customWidth="1" min="7" max="7" width="15.43"/>
    <col customWidth="1" min="8" max="8" width="10.0"/>
    <col customWidth="1" min="9" max="9" width="18.86"/>
    <col customWidth="1" min="10" max="10" width="20.0"/>
    <col customWidth="1" min="11" max="11" width="20.14"/>
    <col customWidth="1" min="12" max="12" width="9.86"/>
    <col customWidth="1" min="13" max="13" width="13.71"/>
    <col customWidth="1" min="14" max="14" width="10.86"/>
    <col customWidth="1" min="15" max="15" width="40.0"/>
    <col customWidth="1" min="16" max="16" width="49.57"/>
    <col customWidth="1" min="17" max="17" width="47.86"/>
    <col customWidth="1" min="18" max="30" width="40.71"/>
  </cols>
  <sheetData>
    <row r="1">
      <c r="A1" s="1" t="s">
        <v>0</v>
      </c>
      <c r="B1" s="2"/>
      <c r="C1" s="2"/>
      <c r="D1" s="2"/>
      <c r="E1" s="2"/>
      <c r="F1" s="3"/>
      <c r="G1" s="4"/>
      <c r="H1" s="5"/>
      <c r="I1" s="5"/>
      <c r="J1" s="5"/>
    </row>
    <row r="2">
      <c r="A2" s="6" t="str">
        <f>HYPERLINK("https://docs.google.com/spreadsheets/d/1OPgUy-VNRN9mh1KquKsZi9fAdMELrtOdQdhHcH910NM/export?format=xlsx","Click here to download the sheet")</f>
        <v>Click here to download the sheet</v>
      </c>
      <c r="B2" s="7"/>
      <c r="C2" s="7"/>
      <c r="D2" s="7"/>
      <c r="E2" s="8"/>
      <c r="F2" s="9"/>
      <c r="G2" s="9"/>
      <c r="H2" s="10"/>
      <c r="I2" s="11"/>
      <c r="J2" s="11"/>
    </row>
    <row r="3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H3" s="10"/>
      <c r="I3" s="11"/>
      <c r="J3" s="11"/>
    </row>
    <row r="4">
      <c r="A4" s="14" t="s">
        <v>7</v>
      </c>
      <c r="B4" s="15">
        <v>44088.0</v>
      </c>
      <c r="C4" s="15">
        <v>44088.0</v>
      </c>
      <c r="D4" s="15">
        <v>44088.0</v>
      </c>
      <c r="E4" s="15">
        <v>44088.0</v>
      </c>
      <c r="F4" s="15">
        <v>44088.0</v>
      </c>
      <c r="H4" s="10"/>
      <c r="I4" s="11"/>
      <c r="J4" s="11"/>
    </row>
    <row r="5">
      <c r="A5" s="14" t="s">
        <v>8</v>
      </c>
      <c r="B5" s="15">
        <v>44113.0</v>
      </c>
      <c r="C5" s="15">
        <v>44141.0</v>
      </c>
      <c r="D5" s="15">
        <v>44169.0</v>
      </c>
      <c r="E5" s="15">
        <v>44113.0</v>
      </c>
      <c r="F5" s="15">
        <v>44141.0</v>
      </c>
      <c r="H5" s="10"/>
      <c r="I5" s="11"/>
      <c r="J5" s="11"/>
    </row>
    <row r="6">
      <c r="A6" s="14" t="s">
        <v>9</v>
      </c>
      <c r="B6" s="16" t="s">
        <v>10</v>
      </c>
      <c r="C6" s="8"/>
      <c r="D6" s="16" t="s">
        <v>11</v>
      </c>
      <c r="E6" s="7"/>
      <c r="F6" s="8"/>
      <c r="H6" s="10"/>
      <c r="I6" s="17"/>
      <c r="J6" s="11"/>
    </row>
    <row r="7">
      <c r="A7" s="14" t="s">
        <v>12</v>
      </c>
      <c r="B7" s="18">
        <v>43971.0</v>
      </c>
      <c r="C7" s="7"/>
      <c r="D7" s="7"/>
      <c r="E7" s="7"/>
      <c r="F7" s="8"/>
      <c r="H7" s="10"/>
      <c r="I7" s="17"/>
      <c r="J7" s="11"/>
    </row>
    <row r="8">
      <c r="A8" s="14" t="s">
        <v>13</v>
      </c>
      <c r="B8" s="19">
        <v>44095.0</v>
      </c>
      <c r="C8" s="7"/>
      <c r="D8" s="7"/>
      <c r="E8" s="7"/>
      <c r="F8" s="8"/>
      <c r="H8" s="10"/>
      <c r="I8" s="17"/>
      <c r="J8" s="11"/>
    </row>
    <row r="9">
      <c r="A9" s="14" t="s">
        <v>14</v>
      </c>
      <c r="B9" s="20">
        <v>44088.0</v>
      </c>
      <c r="C9" s="7"/>
      <c r="D9" s="7"/>
      <c r="E9" s="7"/>
      <c r="F9" s="8"/>
      <c r="H9" s="10"/>
      <c r="I9" s="11"/>
      <c r="J9" s="11"/>
    </row>
    <row r="10">
      <c r="A10" s="14" t="s">
        <v>15</v>
      </c>
      <c r="B10" s="21" t="s">
        <v>16</v>
      </c>
      <c r="C10" s="7"/>
      <c r="D10" s="7"/>
      <c r="E10" s="7"/>
      <c r="F10" s="8"/>
      <c r="H10" s="22"/>
      <c r="I10" s="23"/>
      <c r="J10" s="23"/>
    </row>
    <row r="11">
      <c r="A11" s="24" t="s">
        <v>17</v>
      </c>
      <c r="B11" s="25" t="s">
        <v>18</v>
      </c>
      <c r="C11" s="26" t="s">
        <v>19</v>
      </c>
      <c r="D11" s="27" t="s">
        <v>20</v>
      </c>
      <c r="E11" s="28" t="s">
        <v>21</v>
      </c>
      <c r="F11" s="28" t="s">
        <v>22</v>
      </c>
      <c r="G11" s="28" t="s">
        <v>23</v>
      </c>
      <c r="H11" s="28" t="s">
        <v>24</v>
      </c>
      <c r="I11" s="29" t="s">
        <v>25</v>
      </c>
      <c r="J11" s="29" t="s">
        <v>26</v>
      </c>
      <c r="K11" s="30" t="s">
        <v>27</v>
      </c>
      <c r="L11" s="26" t="s">
        <v>28</v>
      </c>
      <c r="M11" s="31" t="s">
        <v>29</v>
      </c>
      <c r="N11" s="26" t="s">
        <v>30</v>
      </c>
      <c r="O11" s="32" t="s">
        <v>31</v>
      </c>
      <c r="P11" s="32" t="s">
        <v>32</v>
      </c>
      <c r="Q11" s="32" t="s">
        <v>33</v>
      </c>
    </row>
    <row r="12">
      <c r="A12" s="33">
        <v>1.0</v>
      </c>
      <c r="B12" s="34" t="s">
        <v>34</v>
      </c>
      <c r="C12" s="35" t="s">
        <v>35</v>
      </c>
      <c r="D12" s="35" t="s">
        <v>36</v>
      </c>
      <c r="E12" s="35" t="s">
        <v>37</v>
      </c>
      <c r="F12" s="36" t="s">
        <v>38</v>
      </c>
      <c r="G12" s="36" t="s">
        <v>39</v>
      </c>
      <c r="H12" s="36" t="s">
        <v>40</v>
      </c>
      <c r="I12" s="37">
        <v>44088.0</v>
      </c>
      <c r="J12" s="37">
        <v>44141.0</v>
      </c>
      <c r="K12" s="38">
        <v>44184.0</v>
      </c>
      <c r="L12" s="39" t="s">
        <v>28</v>
      </c>
      <c r="M12" s="39" t="s">
        <v>41</v>
      </c>
      <c r="N12" s="40" t="s">
        <v>42</v>
      </c>
      <c r="O12" s="41" t="s">
        <v>43</v>
      </c>
      <c r="P12" s="42"/>
      <c r="Q12" s="42"/>
    </row>
    <row r="13">
      <c r="A13" s="33">
        <v>2.0</v>
      </c>
      <c r="B13" s="34" t="s">
        <v>44</v>
      </c>
      <c r="C13" s="35" t="s">
        <v>35</v>
      </c>
      <c r="D13" s="34" t="s">
        <v>45</v>
      </c>
      <c r="E13" s="34" t="s">
        <v>46</v>
      </c>
      <c r="F13" s="36" t="s">
        <v>38</v>
      </c>
      <c r="G13" s="43" t="s">
        <v>4</v>
      </c>
      <c r="H13" s="43" t="s">
        <v>47</v>
      </c>
      <c r="I13" s="37">
        <v>44088.0</v>
      </c>
      <c r="J13" s="37">
        <v>44169.0</v>
      </c>
      <c r="K13" s="38">
        <v>44184.0</v>
      </c>
      <c r="L13" s="39" t="s">
        <v>48</v>
      </c>
      <c r="M13" s="39" t="s">
        <v>49</v>
      </c>
      <c r="N13" s="39" t="s">
        <v>50</v>
      </c>
      <c r="O13" s="41" t="s">
        <v>51</v>
      </c>
      <c r="P13" s="44" t="s">
        <v>52</v>
      </c>
      <c r="Q13" s="44" t="s">
        <v>53</v>
      </c>
    </row>
    <row r="14">
      <c r="A14" s="33">
        <v>3.0</v>
      </c>
      <c r="B14" s="34" t="s">
        <v>54</v>
      </c>
      <c r="C14" s="35" t="s">
        <v>35</v>
      </c>
      <c r="D14" s="34" t="s">
        <v>55</v>
      </c>
      <c r="E14" s="34" t="s">
        <v>56</v>
      </c>
      <c r="F14" s="43" t="s">
        <v>57</v>
      </c>
      <c r="G14" s="43" t="s">
        <v>4</v>
      </c>
      <c r="H14" s="36" t="s">
        <v>40</v>
      </c>
      <c r="I14" s="37">
        <v>44088.0</v>
      </c>
      <c r="J14" s="37">
        <v>44169.0</v>
      </c>
      <c r="K14" s="38">
        <v>44184.0</v>
      </c>
      <c r="L14" s="39" t="s">
        <v>28</v>
      </c>
      <c r="M14" s="39" t="s">
        <v>41</v>
      </c>
      <c r="N14" s="40" t="s">
        <v>42</v>
      </c>
      <c r="O14" s="41" t="s">
        <v>58</v>
      </c>
      <c r="P14" s="42"/>
      <c r="Q14" s="42"/>
    </row>
    <row r="15">
      <c r="A15" s="33">
        <v>4.0</v>
      </c>
      <c r="B15" s="34" t="s">
        <v>59</v>
      </c>
      <c r="C15" s="35" t="s">
        <v>35</v>
      </c>
      <c r="D15" s="34" t="s">
        <v>60</v>
      </c>
      <c r="E15" s="34" t="s">
        <v>61</v>
      </c>
      <c r="F15" s="36" t="s">
        <v>38</v>
      </c>
      <c r="G15" s="36" t="s">
        <v>39</v>
      </c>
      <c r="H15" s="43" t="s">
        <v>47</v>
      </c>
      <c r="I15" s="37">
        <v>44088.0</v>
      </c>
      <c r="J15" s="37">
        <v>44141.0</v>
      </c>
      <c r="K15" s="38">
        <v>44185.0</v>
      </c>
      <c r="L15" s="39" t="s">
        <v>28</v>
      </c>
      <c r="M15" s="39" t="s">
        <v>49</v>
      </c>
      <c r="N15" s="40" t="s">
        <v>42</v>
      </c>
      <c r="O15" s="41" t="s">
        <v>62</v>
      </c>
      <c r="P15" s="44" t="s">
        <v>63</v>
      </c>
      <c r="Q15" s="44" t="s">
        <v>64</v>
      </c>
    </row>
    <row r="16">
      <c r="A16" s="33">
        <v>5.0</v>
      </c>
      <c r="B16" s="34" t="s">
        <v>65</v>
      </c>
      <c r="C16" s="35" t="s">
        <v>35</v>
      </c>
      <c r="D16" s="34" t="s">
        <v>66</v>
      </c>
      <c r="E16" s="34" t="s">
        <v>67</v>
      </c>
      <c r="F16" s="43" t="s">
        <v>57</v>
      </c>
      <c r="G16" s="36" t="s">
        <v>39</v>
      </c>
      <c r="H16" s="36" t="s">
        <v>40</v>
      </c>
      <c r="I16" s="37">
        <v>44088.0</v>
      </c>
      <c r="J16" s="37">
        <v>44141.0</v>
      </c>
      <c r="K16" s="38">
        <v>44183.0</v>
      </c>
      <c r="L16" s="39" t="s">
        <v>28</v>
      </c>
      <c r="M16" s="39" t="s">
        <v>49</v>
      </c>
      <c r="N16" s="40" t="s">
        <v>42</v>
      </c>
      <c r="O16" s="41" t="s">
        <v>68</v>
      </c>
      <c r="P16" s="42"/>
      <c r="Q16" s="42"/>
    </row>
    <row r="17">
      <c r="A17" s="33">
        <v>6.0</v>
      </c>
      <c r="B17" s="34" t="s">
        <v>69</v>
      </c>
      <c r="C17" s="35" t="s">
        <v>35</v>
      </c>
      <c r="D17" s="35" t="s">
        <v>70</v>
      </c>
      <c r="E17" s="34" t="s">
        <v>71</v>
      </c>
      <c r="F17" s="36" t="s">
        <v>38</v>
      </c>
      <c r="G17" s="43" t="s">
        <v>4</v>
      </c>
      <c r="H17" s="43" t="s">
        <v>47</v>
      </c>
      <c r="I17" s="37">
        <v>44088.0</v>
      </c>
      <c r="J17" s="37">
        <v>44169.0</v>
      </c>
      <c r="K17" s="38">
        <v>44185.0</v>
      </c>
      <c r="L17" s="39" t="s">
        <v>48</v>
      </c>
      <c r="M17" s="39" t="s">
        <v>49</v>
      </c>
      <c r="N17" s="39" t="s">
        <v>50</v>
      </c>
      <c r="O17" s="45" t="s">
        <v>72</v>
      </c>
      <c r="P17" s="46" t="str">
        <f>HYPERLINK("https://nptel.ac.in/noc/courses/noc18/SEM2/noc18-ae05","https://nptel.ac.in/noc/courses/noc18/SEM2/noc18-ae05")</f>
        <v>https://nptel.ac.in/noc/courses/noc18/SEM2/noc18-ae05</v>
      </c>
      <c r="Q17" s="46" t="str">
        <f>HYPERLINK("https://nptel.ac.in/courses/101/104/101104063/","https://nptel.ac.in/courses/101/104/101104063/")</f>
        <v>https://nptel.ac.in/courses/101/104/101104063/</v>
      </c>
    </row>
    <row r="18">
      <c r="A18" s="33">
        <v>7.0</v>
      </c>
      <c r="B18" s="34" t="s">
        <v>73</v>
      </c>
      <c r="C18" s="35" t="s">
        <v>35</v>
      </c>
      <c r="D18" s="35" t="s">
        <v>74</v>
      </c>
      <c r="E18" s="34" t="s">
        <v>71</v>
      </c>
      <c r="F18" s="36" t="s">
        <v>38</v>
      </c>
      <c r="G18" s="36" t="s">
        <v>39</v>
      </c>
      <c r="H18" s="43" t="s">
        <v>47</v>
      </c>
      <c r="I18" s="37">
        <v>44088.0</v>
      </c>
      <c r="J18" s="37">
        <v>44141.0</v>
      </c>
      <c r="K18" s="38">
        <v>44183.0</v>
      </c>
      <c r="L18" s="39" t="s">
        <v>48</v>
      </c>
      <c r="M18" s="39" t="s">
        <v>41</v>
      </c>
      <c r="N18" s="40" t="s">
        <v>42</v>
      </c>
      <c r="O18" s="45" t="s">
        <v>75</v>
      </c>
      <c r="P18" s="46" t="str">
        <f>HYPERLINK("https://nptel.ac.in/noc/courses/noc19/SEM2/noc19-ae07","https://nptel.ac.in/noc/courses/noc19/SEM2/noc19-ae07")</f>
        <v>https://nptel.ac.in/noc/courses/noc19/SEM2/noc19-ae07</v>
      </c>
      <c r="Q18" s="46" t="str">
        <f>HYPERLINK("https://nptel.ac.in/courses/101/104/101104065/","https://nptel.ac.in/courses/101/104/101104065/")</f>
        <v>https://nptel.ac.in/courses/101/104/101104065/</v>
      </c>
    </row>
    <row r="19">
      <c r="A19" s="33">
        <v>8.0</v>
      </c>
      <c r="B19" s="34" t="s">
        <v>76</v>
      </c>
      <c r="C19" s="35" t="s">
        <v>35</v>
      </c>
      <c r="D19" s="47" t="s">
        <v>77</v>
      </c>
      <c r="E19" s="35" t="s">
        <v>78</v>
      </c>
      <c r="F19" s="43" t="s">
        <v>57</v>
      </c>
      <c r="G19" s="43" t="s">
        <v>4</v>
      </c>
      <c r="H19" s="43" t="s">
        <v>40</v>
      </c>
      <c r="I19" s="37">
        <v>44088.0</v>
      </c>
      <c r="J19" s="37">
        <v>44169.0</v>
      </c>
      <c r="K19" s="38">
        <v>44184.0</v>
      </c>
      <c r="L19" s="39" t="s">
        <v>28</v>
      </c>
      <c r="M19" s="39" t="s">
        <v>41</v>
      </c>
      <c r="N19" s="40" t="s">
        <v>42</v>
      </c>
      <c r="O19" s="45" t="s">
        <v>79</v>
      </c>
      <c r="P19" s="42"/>
      <c r="Q19" s="42"/>
    </row>
    <row r="20">
      <c r="A20" s="33">
        <v>9.0</v>
      </c>
      <c r="B20" s="34" t="s">
        <v>80</v>
      </c>
      <c r="C20" s="35" t="s">
        <v>35</v>
      </c>
      <c r="D20" s="47" t="s">
        <v>81</v>
      </c>
      <c r="E20" s="47" t="s">
        <v>82</v>
      </c>
      <c r="F20" s="48" t="s">
        <v>83</v>
      </c>
      <c r="G20" s="43" t="s">
        <v>4</v>
      </c>
      <c r="H20" s="43" t="s">
        <v>47</v>
      </c>
      <c r="I20" s="37">
        <v>44088.0</v>
      </c>
      <c r="J20" s="37">
        <v>44169.0</v>
      </c>
      <c r="K20" s="38">
        <v>44185.0</v>
      </c>
      <c r="L20" s="39" t="s">
        <v>48</v>
      </c>
      <c r="M20" s="39" t="s">
        <v>49</v>
      </c>
      <c r="N20" s="39" t="s">
        <v>50</v>
      </c>
      <c r="O20" s="45" t="s">
        <v>84</v>
      </c>
      <c r="P20" s="46" t="str">
        <f>HYPERLINK("https://nptel.ac.in/noc/courses/noc19/SEM2/noc19-ae05","https://nptel.ac.in/noc/courses/noc19/SEM2/noc19-ae05")</f>
        <v>https://nptel.ac.in/noc/courses/noc19/SEM2/noc19-ae05</v>
      </c>
      <c r="Q20" s="46" t="str">
        <f>HYPERLINK("https://nptel.ac.in/courses/101/101/101101079/","https://nptel.ac.in/courses/101/101/101101079/")</f>
        <v>https://nptel.ac.in/courses/101/101/101101079/</v>
      </c>
    </row>
    <row r="21">
      <c r="A21" s="33">
        <v>10.0</v>
      </c>
      <c r="B21" s="34" t="s">
        <v>85</v>
      </c>
      <c r="C21" s="49" t="s">
        <v>35</v>
      </c>
      <c r="D21" s="50" t="s">
        <v>86</v>
      </c>
      <c r="E21" s="51" t="s">
        <v>87</v>
      </c>
      <c r="F21" s="52" t="s">
        <v>38</v>
      </c>
      <c r="G21" s="43" t="s">
        <v>4</v>
      </c>
      <c r="H21" s="52" t="s">
        <v>40</v>
      </c>
      <c r="I21" s="37">
        <v>44088.0</v>
      </c>
      <c r="J21" s="37">
        <v>44169.0</v>
      </c>
      <c r="K21" s="38">
        <v>44185.0</v>
      </c>
      <c r="L21" s="39" t="s">
        <v>28</v>
      </c>
      <c r="M21" s="39" t="s">
        <v>29</v>
      </c>
      <c r="N21" s="40" t="s">
        <v>42</v>
      </c>
      <c r="O21" s="45" t="s">
        <v>88</v>
      </c>
      <c r="P21" s="53"/>
      <c r="Q21" s="53"/>
    </row>
    <row r="22">
      <c r="A22" s="33">
        <v>11.0</v>
      </c>
      <c r="B22" s="34" t="s">
        <v>89</v>
      </c>
      <c r="C22" s="49" t="s">
        <v>35</v>
      </c>
      <c r="D22" s="54" t="s">
        <v>90</v>
      </c>
      <c r="E22" s="54" t="s">
        <v>82</v>
      </c>
      <c r="F22" s="48" t="s">
        <v>83</v>
      </c>
      <c r="G22" s="43" t="s">
        <v>4</v>
      </c>
      <c r="H22" s="52" t="s">
        <v>40</v>
      </c>
      <c r="I22" s="37">
        <v>44088.0</v>
      </c>
      <c r="J22" s="37">
        <v>44169.0</v>
      </c>
      <c r="K22" s="38">
        <v>44184.0</v>
      </c>
      <c r="L22" s="39" t="s">
        <v>28</v>
      </c>
      <c r="M22" s="39" t="s">
        <v>41</v>
      </c>
      <c r="N22" s="40" t="s">
        <v>42</v>
      </c>
      <c r="O22" s="55" t="s">
        <v>91</v>
      </c>
      <c r="P22" s="53"/>
      <c r="Q22" s="53"/>
    </row>
    <row r="23">
      <c r="A23" s="33">
        <v>12.0</v>
      </c>
      <c r="B23" s="34" t="s">
        <v>92</v>
      </c>
      <c r="C23" s="56" t="s">
        <v>93</v>
      </c>
      <c r="D23" s="56" t="s">
        <v>94</v>
      </c>
      <c r="E23" s="56" t="s">
        <v>95</v>
      </c>
      <c r="F23" s="43" t="s">
        <v>57</v>
      </c>
      <c r="G23" s="43" t="s">
        <v>4</v>
      </c>
      <c r="H23" s="43" t="s">
        <v>47</v>
      </c>
      <c r="I23" s="37">
        <v>44088.0</v>
      </c>
      <c r="J23" s="37">
        <v>44169.0</v>
      </c>
      <c r="K23" s="38">
        <v>44184.0</v>
      </c>
      <c r="L23" s="39" t="s">
        <v>48</v>
      </c>
      <c r="M23" s="39" t="s">
        <v>49</v>
      </c>
      <c r="N23" s="39" t="s">
        <v>50</v>
      </c>
      <c r="O23" s="45" t="s">
        <v>96</v>
      </c>
      <c r="P23" s="46" t="str">
        <f>HYPERLINK("https://nptel.ac.in/noc/courses/noc19/SEM2/noc19-ag02","https://nptel.ac.in/noc/courses/noc19/SEM2/noc19-ag02")</f>
        <v>https://nptel.ac.in/noc/courses/noc19/SEM2/noc19-ag02</v>
      </c>
      <c r="Q23" s="46" t="str">
        <f>HYPERLINK("https://nptel.ac.in/courses/126/105/126105011/","https://nptel.ac.in/courses/126/105/126105011/")</f>
        <v>https://nptel.ac.in/courses/126/105/126105011/</v>
      </c>
    </row>
    <row r="24">
      <c r="A24" s="33">
        <v>13.0</v>
      </c>
      <c r="B24" s="34" t="s">
        <v>97</v>
      </c>
      <c r="C24" s="56" t="s">
        <v>93</v>
      </c>
      <c r="D24" s="56" t="s">
        <v>98</v>
      </c>
      <c r="E24" s="56" t="s">
        <v>99</v>
      </c>
      <c r="F24" s="43" t="s">
        <v>57</v>
      </c>
      <c r="G24" s="43" t="s">
        <v>4</v>
      </c>
      <c r="H24" s="43" t="s">
        <v>47</v>
      </c>
      <c r="I24" s="37">
        <v>44088.0</v>
      </c>
      <c r="J24" s="37">
        <v>44169.0</v>
      </c>
      <c r="K24" s="38">
        <v>44184.0</v>
      </c>
      <c r="L24" s="39" t="s">
        <v>100</v>
      </c>
      <c r="M24" s="39" t="s">
        <v>41</v>
      </c>
      <c r="N24" s="40" t="s">
        <v>42</v>
      </c>
      <c r="O24" s="45" t="s">
        <v>101</v>
      </c>
      <c r="P24" s="46" t="str">
        <f>HYPERLINK("https://nptel.ac.in/noc/courses/noc19/SEM2/noc19-ag05","https://nptel.ac.in/noc/courses/noc19/SEM2/noc19-ag05")</f>
        <v>https://nptel.ac.in/noc/courses/noc19/SEM2/noc19-ag05</v>
      </c>
      <c r="Q24" s="46" t="str">
        <f>HYPERLINK("https://nptel.ac.in/courses/126/105/126105013/","https://nptel.ac.in/courses/126/105/126105013/")</f>
        <v>https://nptel.ac.in/courses/126/105/126105013/</v>
      </c>
    </row>
    <row r="25">
      <c r="A25" s="33">
        <v>14.0</v>
      </c>
      <c r="B25" s="34" t="s">
        <v>102</v>
      </c>
      <c r="C25" s="56" t="s">
        <v>93</v>
      </c>
      <c r="D25" s="56" t="s">
        <v>103</v>
      </c>
      <c r="E25" s="56" t="s">
        <v>99</v>
      </c>
      <c r="F25" s="43" t="s">
        <v>57</v>
      </c>
      <c r="G25" s="43" t="s">
        <v>4</v>
      </c>
      <c r="H25" s="43" t="s">
        <v>47</v>
      </c>
      <c r="I25" s="37">
        <v>44088.0</v>
      </c>
      <c r="J25" s="37">
        <v>44169.0</v>
      </c>
      <c r="K25" s="38">
        <v>44185.0</v>
      </c>
      <c r="L25" s="39" t="s">
        <v>28</v>
      </c>
      <c r="M25" s="39" t="s">
        <v>29</v>
      </c>
      <c r="N25" s="40" t="s">
        <v>42</v>
      </c>
      <c r="O25" s="45" t="s">
        <v>104</v>
      </c>
      <c r="P25" s="46" t="str">
        <f>HYPERLINK("https://nptel.ac.in/noc/courses/noc19/SEM2/noc19-ag06","https://nptel.ac.in/noc/courses/noc19/SEM2/noc19-ag06")</f>
        <v>https://nptel.ac.in/noc/courses/noc19/SEM2/noc19-ag06</v>
      </c>
      <c r="Q25" s="46" t="str">
        <f>HYPERLINK("https://nptel.ac.in/courses/126/105/126105018/","https://nptel.ac.in/courses/126/105/126105018/")</f>
        <v>https://nptel.ac.in/courses/126/105/126105018/</v>
      </c>
    </row>
    <row r="26">
      <c r="A26" s="33">
        <v>15.0</v>
      </c>
      <c r="B26" s="34" t="s">
        <v>105</v>
      </c>
      <c r="C26" s="56" t="s">
        <v>93</v>
      </c>
      <c r="D26" s="56" t="s">
        <v>106</v>
      </c>
      <c r="E26" s="56" t="s">
        <v>107</v>
      </c>
      <c r="F26" s="43" t="s">
        <v>57</v>
      </c>
      <c r="G26" s="43" t="s">
        <v>4</v>
      </c>
      <c r="H26" s="43" t="s">
        <v>47</v>
      </c>
      <c r="I26" s="37">
        <v>44088.0</v>
      </c>
      <c r="J26" s="37">
        <v>44169.0</v>
      </c>
      <c r="K26" s="38">
        <v>44185.0</v>
      </c>
      <c r="L26" s="39" t="s">
        <v>48</v>
      </c>
      <c r="M26" s="39" t="s">
        <v>49</v>
      </c>
      <c r="N26" s="39" t="s">
        <v>50</v>
      </c>
      <c r="O26" s="45" t="s">
        <v>108</v>
      </c>
      <c r="P26" s="46" t="str">
        <f>HYPERLINK("https://nptel.ac.in/noc/courses/noc19/SEM2/noc19-ag03","https://nptel.ac.in/noc/courses/noc19/SEM2/noc19-ag03")</f>
        <v>https://nptel.ac.in/noc/courses/noc19/SEM2/noc19-ag03</v>
      </c>
      <c r="Q26" s="46" t="str">
        <f>HYPERLINK("https://nptel.ac.in/courses/126/105/126105010/","https://nptel.ac.in/courses/126/105/126105010/")</f>
        <v>https://nptel.ac.in/courses/126/105/126105010/</v>
      </c>
    </row>
    <row r="27">
      <c r="A27" s="33">
        <v>16.0</v>
      </c>
      <c r="B27" s="34" t="s">
        <v>109</v>
      </c>
      <c r="C27" s="56" t="s">
        <v>93</v>
      </c>
      <c r="D27" s="56" t="s">
        <v>110</v>
      </c>
      <c r="E27" s="47" t="s">
        <v>111</v>
      </c>
      <c r="F27" s="43" t="s">
        <v>57</v>
      </c>
      <c r="G27" s="36" t="s">
        <v>39</v>
      </c>
      <c r="H27" s="43" t="s">
        <v>47</v>
      </c>
      <c r="I27" s="37">
        <v>44088.0</v>
      </c>
      <c r="J27" s="37">
        <v>44141.0</v>
      </c>
      <c r="K27" s="38">
        <v>44183.0</v>
      </c>
      <c r="L27" s="39" t="s">
        <v>100</v>
      </c>
      <c r="M27" s="39" t="s">
        <v>49</v>
      </c>
      <c r="N27" s="40" t="s">
        <v>42</v>
      </c>
      <c r="O27" s="45" t="s">
        <v>112</v>
      </c>
      <c r="P27" s="46" t="str">
        <f>HYPERLINK("https://nptel.ac.in/noc/courses/noc19/SEM2/noc19-ag04","https://nptel.ac.in/noc/courses/noc19/SEM2/noc19-ag04")</f>
        <v>https://nptel.ac.in/noc/courses/noc19/SEM2/noc19-ag04</v>
      </c>
      <c r="Q27" s="46" t="str">
        <f>HYPERLINK("https://nptel.ac.in/courses/126/105/126105014/","https://nptel.ac.in/courses/126/105/126105014/")</f>
        <v>https://nptel.ac.in/courses/126/105/126105014/</v>
      </c>
    </row>
    <row r="28">
      <c r="A28" s="33">
        <v>17.0</v>
      </c>
      <c r="B28" s="34" t="s">
        <v>113</v>
      </c>
      <c r="C28" s="56" t="s">
        <v>93</v>
      </c>
      <c r="D28" s="56" t="s">
        <v>114</v>
      </c>
      <c r="E28" s="47" t="s">
        <v>115</v>
      </c>
      <c r="F28" s="43" t="s">
        <v>57</v>
      </c>
      <c r="G28" s="43" t="s">
        <v>4</v>
      </c>
      <c r="H28" s="43" t="s">
        <v>47</v>
      </c>
      <c r="I28" s="37">
        <v>44088.0</v>
      </c>
      <c r="J28" s="37">
        <v>44169.0</v>
      </c>
      <c r="K28" s="38">
        <v>44185.0</v>
      </c>
      <c r="L28" s="39" t="s">
        <v>48</v>
      </c>
      <c r="M28" s="39" t="s">
        <v>49</v>
      </c>
      <c r="N28" s="39" t="s">
        <v>50</v>
      </c>
      <c r="O28" s="45" t="s">
        <v>116</v>
      </c>
      <c r="P28" s="46" t="str">
        <f>HYPERLINK("https://nptel.ac.in/noc/courses/noc19/SEM2/noc19-ag01","https://nptel.ac.in/noc/courses/noc19/SEM2/noc19-ag01")</f>
        <v>https://nptel.ac.in/noc/courses/noc19/SEM2/noc19-ag01</v>
      </c>
      <c r="Q28" s="46" t="str">
        <f>HYPERLINK("https://nptel.ac.in/courses/126/105/126105009/","https://nptel.ac.in/courses/126/105/126105009/")</f>
        <v>https://nptel.ac.in/courses/126/105/126105009/</v>
      </c>
    </row>
    <row r="29">
      <c r="A29" s="33">
        <v>18.0</v>
      </c>
      <c r="B29" s="34" t="s">
        <v>117</v>
      </c>
      <c r="C29" s="56" t="s">
        <v>93</v>
      </c>
      <c r="D29" s="56" t="s">
        <v>118</v>
      </c>
      <c r="E29" s="56" t="s">
        <v>119</v>
      </c>
      <c r="F29" s="48" t="s">
        <v>120</v>
      </c>
      <c r="G29" s="43" t="s">
        <v>4</v>
      </c>
      <c r="H29" s="43" t="s">
        <v>47</v>
      </c>
      <c r="I29" s="37">
        <v>44088.0</v>
      </c>
      <c r="J29" s="37">
        <v>44169.0</v>
      </c>
      <c r="K29" s="38">
        <v>44184.0</v>
      </c>
      <c r="L29" s="39" t="s">
        <v>28</v>
      </c>
      <c r="M29" s="39" t="s">
        <v>29</v>
      </c>
      <c r="N29" s="40" t="s">
        <v>42</v>
      </c>
      <c r="O29" s="45" t="s">
        <v>121</v>
      </c>
      <c r="P29" s="46" t="str">
        <f>HYPERLINK("https://nptel.ac.in/noc/courses/noc19/SEM2/noc19-ag07","https://nptel.ac.in/noc/courses/noc19/SEM2/noc19-ag07")</f>
        <v>https://nptel.ac.in/noc/courses/noc19/SEM2/noc19-ag07</v>
      </c>
      <c r="Q29" s="46" t="str">
        <f>HYPERLINK("https://nptel.ac.in/courses/126/103/126103017/","https://nptel.ac.in/courses/126/103/126103017/")</f>
        <v>https://nptel.ac.in/courses/126/103/126103017/</v>
      </c>
    </row>
    <row r="30">
      <c r="A30" s="33">
        <v>19.0</v>
      </c>
      <c r="B30" s="34" t="s">
        <v>122</v>
      </c>
      <c r="C30" s="56" t="s">
        <v>123</v>
      </c>
      <c r="D30" s="56" t="s">
        <v>124</v>
      </c>
      <c r="E30" s="56" t="s">
        <v>125</v>
      </c>
      <c r="F30" s="43" t="s">
        <v>126</v>
      </c>
      <c r="G30" s="43" t="s">
        <v>4</v>
      </c>
      <c r="H30" s="43" t="s">
        <v>47</v>
      </c>
      <c r="I30" s="37">
        <v>44088.0</v>
      </c>
      <c r="J30" s="37">
        <v>44169.0</v>
      </c>
      <c r="K30" s="38">
        <v>44185.0</v>
      </c>
      <c r="L30" s="39" t="s">
        <v>48</v>
      </c>
      <c r="M30" s="39" t="s">
        <v>49</v>
      </c>
      <c r="N30" s="39" t="s">
        <v>50</v>
      </c>
      <c r="O30" s="45" t="s">
        <v>127</v>
      </c>
      <c r="P30" s="46" t="str">
        <f>HYPERLINK("https://nptel.ac.in/noc/courses/noc19/SEM2/noc19-me41","https://nptel.ac.in/noc/courses/noc19/SEM2/noc19-me41")</f>
        <v>https://nptel.ac.in/noc/courses/noc19/SEM2/noc19-me41</v>
      </c>
      <c r="Q30" s="46" t="str">
        <f>HYPERLINK("https://nptel.ac.in/courses/112/106/112106286/","https://nptel.ac.in/courses/112/106/112106286/")</f>
        <v>https://nptel.ac.in/courses/112/106/112106286/</v>
      </c>
    </row>
    <row r="31">
      <c r="A31" s="33">
        <v>20.0</v>
      </c>
      <c r="B31" s="34" t="s">
        <v>128</v>
      </c>
      <c r="C31" s="56" t="s">
        <v>123</v>
      </c>
      <c r="D31" s="56" t="s">
        <v>129</v>
      </c>
      <c r="E31" s="56" t="s">
        <v>125</v>
      </c>
      <c r="F31" s="43" t="s">
        <v>126</v>
      </c>
      <c r="G31" s="43" t="s">
        <v>4</v>
      </c>
      <c r="H31" s="43" t="s">
        <v>47</v>
      </c>
      <c r="I31" s="37">
        <v>44088.0</v>
      </c>
      <c r="J31" s="37">
        <v>44169.0</v>
      </c>
      <c r="K31" s="38">
        <v>44184.0</v>
      </c>
      <c r="L31" s="39" t="s">
        <v>28</v>
      </c>
      <c r="M31" s="39" t="s">
        <v>29</v>
      </c>
      <c r="N31" s="40" t="s">
        <v>42</v>
      </c>
      <c r="O31" s="45" t="s">
        <v>130</v>
      </c>
      <c r="P31" s="46" t="str">
        <f>HYPERLINK("https://nptel.ac.in/noc/courses/noc19/SEM2/noc19-me42","https://nptel.ac.in/noc/courses/noc19/SEM2/noc19-me42")</f>
        <v>https://nptel.ac.in/noc/courses/noc19/SEM2/noc19-me42</v>
      </c>
      <c r="Q31" s="46" t="str">
        <f>HYPERLINK("https://nptel.ac.in/courses/112/106/112106065/","https://nptel.ac.in/courses/112/106/112106065/")</f>
        <v>https://nptel.ac.in/courses/112/106/112106065/</v>
      </c>
    </row>
    <row r="32">
      <c r="A32" s="33">
        <v>21.0</v>
      </c>
      <c r="B32" s="34" t="s">
        <v>131</v>
      </c>
      <c r="C32" s="47" t="s">
        <v>132</v>
      </c>
      <c r="D32" s="47" t="s">
        <v>133</v>
      </c>
      <c r="E32" s="47" t="s">
        <v>134</v>
      </c>
      <c r="F32" s="43" t="s">
        <v>57</v>
      </c>
      <c r="G32" s="36" t="s">
        <v>39</v>
      </c>
      <c r="H32" s="43" t="s">
        <v>40</v>
      </c>
      <c r="I32" s="37">
        <v>44088.0</v>
      </c>
      <c r="J32" s="37">
        <v>44141.0</v>
      </c>
      <c r="K32" s="38">
        <v>44183.0</v>
      </c>
      <c r="L32" s="39" t="s">
        <v>48</v>
      </c>
      <c r="M32" s="39" t="s">
        <v>49</v>
      </c>
      <c r="N32" s="39" t="s">
        <v>50</v>
      </c>
      <c r="O32" s="45" t="s">
        <v>135</v>
      </c>
      <c r="P32" s="42"/>
      <c r="Q32" s="42"/>
    </row>
    <row r="33">
      <c r="A33" s="33">
        <v>22.0</v>
      </c>
      <c r="B33" s="34" t="s">
        <v>136</v>
      </c>
      <c r="C33" s="47" t="s">
        <v>132</v>
      </c>
      <c r="D33" s="34" t="s">
        <v>137</v>
      </c>
      <c r="E33" s="34" t="s">
        <v>138</v>
      </c>
      <c r="F33" s="43" t="s">
        <v>57</v>
      </c>
      <c r="G33" s="43" t="s">
        <v>4</v>
      </c>
      <c r="H33" s="43" t="s">
        <v>40</v>
      </c>
      <c r="I33" s="37">
        <v>44088.0</v>
      </c>
      <c r="J33" s="37">
        <v>44169.0</v>
      </c>
      <c r="K33" s="38">
        <v>44185.0</v>
      </c>
      <c r="L33" s="39" t="s">
        <v>48</v>
      </c>
      <c r="M33" s="39" t="s">
        <v>41</v>
      </c>
      <c r="N33" s="40" t="s">
        <v>42</v>
      </c>
      <c r="O33" s="45" t="s">
        <v>139</v>
      </c>
      <c r="P33" s="42"/>
      <c r="Q33" s="42"/>
    </row>
    <row r="34">
      <c r="A34" s="33">
        <v>23.0</v>
      </c>
      <c r="B34" s="34" t="s">
        <v>140</v>
      </c>
      <c r="C34" s="47" t="s">
        <v>132</v>
      </c>
      <c r="D34" s="56" t="s">
        <v>141</v>
      </c>
      <c r="E34" s="47" t="s">
        <v>142</v>
      </c>
      <c r="F34" s="43" t="s">
        <v>57</v>
      </c>
      <c r="G34" s="36" t="s">
        <v>39</v>
      </c>
      <c r="H34" s="43" t="s">
        <v>47</v>
      </c>
      <c r="I34" s="37">
        <v>44088.0</v>
      </c>
      <c r="J34" s="37">
        <v>44141.0</v>
      </c>
      <c r="K34" s="38">
        <v>44184.0</v>
      </c>
      <c r="L34" s="39" t="s">
        <v>48</v>
      </c>
      <c r="M34" s="39" t="s">
        <v>49</v>
      </c>
      <c r="N34" s="39" t="s">
        <v>50</v>
      </c>
      <c r="O34" s="45" t="s">
        <v>143</v>
      </c>
      <c r="P34" s="46" t="str">
        <f>HYPERLINK("https://nptel.ac.in/noc/courses/noc19/SEM2/noc19-ar11","https://nptel.ac.in/noc/courses/noc19/SEM2/noc19-ar11")</f>
        <v>https://nptel.ac.in/noc/courses/noc19/SEM2/noc19-ar11</v>
      </c>
      <c r="Q34" s="46" t="str">
        <f>HYPERLINK("https://nptel.ac.in/courses/124/105/124105004/","https://nptel.ac.in/courses/124/105/124105004/")</f>
        <v>https://nptel.ac.in/courses/124/105/124105004/</v>
      </c>
    </row>
    <row r="35">
      <c r="A35" s="33">
        <v>24.0</v>
      </c>
      <c r="B35" s="34" t="s">
        <v>144</v>
      </c>
      <c r="C35" s="47" t="s">
        <v>132</v>
      </c>
      <c r="D35" s="56" t="s">
        <v>145</v>
      </c>
      <c r="E35" s="56" t="s">
        <v>146</v>
      </c>
      <c r="F35" s="57" t="s">
        <v>147</v>
      </c>
      <c r="G35" s="36" t="s">
        <v>39</v>
      </c>
      <c r="H35" s="43" t="s">
        <v>47</v>
      </c>
      <c r="I35" s="37">
        <v>44088.0</v>
      </c>
      <c r="J35" s="37">
        <v>44141.0</v>
      </c>
      <c r="K35" s="38">
        <v>44184.0</v>
      </c>
      <c r="L35" s="39" t="s">
        <v>28</v>
      </c>
      <c r="M35" s="39" t="s">
        <v>41</v>
      </c>
      <c r="N35" s="40" t="s">
        <v>42</v>
      </c>
      <c r="O35" s="45" t="s">
        <v>148</v>
      </c>
      <c r="P35" s="46" t="str">
        <f>HYPERLINK("https://nptel.ac.in/noc/courses/noc19/SEM2/noc19-ar14","https://nptel.ac.in/noc/courses/noc19/SEM2/noc19-ar14")</f>
        <v>https://nptel.ac.in/noc/courses/noc19/SEM2/noc19-ar14</v>
      </c>
      <c r="Q35" s="46" t="str">
        <f>HYPERLINK("https://nptel.ac.in/courses/124/107/124107005/","https://nptel.ac.in/courses/124/107/124107005/")</f>
        <v>https://nptel.ac.in/courses/124/107/124107005/</v>
      </c>
    </row>
    <row r="36">
      <c r="A36" s="33">
        <v>25.0</v>
      </c>
      <c r="B36" s="34" t="s">
        <v>149</v>
      </c>
      <c r="C36" s="47" t="s">
        <v>132</v>
      </c>
      <c r="D36" s="56" t="s">
        <v>150</v>
      </c>
      <c r="E36" s="56" t="s">
        <v>151</v>
      </c>
      <c r="F36" s="57" t="s">
        <v>147</v>
      </c>
      <c r="G36" s="36" t="s">
        <v>39</v>
      </c>
      <c r="H36" s="43" t="s">
        <v>47</v>
      </c>
      <c r="I36" s="37">
        <v>44088.0</v>
      </c>
      <c r="J36" s="37">
        <v>44141.0</v>
      </c>
      <c r="K36" s="38">
        <v>44183.0</v>
      </c>
      <c r="L36" s="39" t="s">
        <v>28</v>
      </c>
      <c r="M36" s="39" t="s">
        <v>49</v>
      </c>
      <c r="N36" s="40" t="s">
        <v>42</v>
      </c>
      <c r="O36" s="45" t="s">
        <v>152</v>
      </c>
      <c r="P36" s="46" t="str">
        <f>HYPERLINK("https://nptel.ac.in/noc/courses/noc19/SEM2/noc19-ar15","https://nptel.ac.in/noc/courses/noc19/SEM2/noc19-ar15")</f>
        <v>https://nptel.ac.in/noc/courses/noc19/SEM2/noc19-ar15</v>
      </c>
      <c r="Q36" s="46" t="str">
        <f>HYPERLINK("https://nptel.ac.in/courses/124/107/124107006/","https://nptel.ac.in/courses/124/107/124107006/")</f>
        <v>https://nptel.ac.in/courses/124/107/124107006/</v>
      </c>
    </row>
    <row r="37">
      <c r="A37" s="33">
        <v>26.0</v>
      </c>
      <c r="B37" s="34" t="s">
        <v>153</v>
      </c>
      <c r="C37" s="47" t="s">
        <v>132</v>
      </c>
      <c r="D37" s="35" t="s">
        <v>154</v>
      </c>
      <c r="E37" s="34" t="s">
        <v>155</v>
      </c>
      <c r="F37" s="36" t="s">
        <v>57</v>
      </c>
      <c r="G37" s="36" t="s">
        <v>39</v>
      </c>
      <c r="H37" s="36" t="s">
        <v>40</v>
      </c>
      <c r="I37" s="37">
        <v>44088.0</v>
      </c>
      <c r="J37" s="37">
        <v>44141.0</v>
      </c>
      <c r="K37" s="38">
        <v>44185.0</v>
      </c>
      <c r="L37" s="39" t="s">
        <v>28</v>
      </c>
      <c r="M37" s="39" t="s">
        <v>49</v>
      </c>
      <c r="N37" s="40" t="s">
        <v>42</v>
      </c>
      <c r="O37" s="45" t="s">
        <v>156</v>
      </c>
      <c r="P37" s="42"/>
      <c r="Q37" s="42"/>
    </row>
    <row r="38">
      <c r="A38" s="33">
        <v>27.0</v>
      </c>
      <c r="B38" s="34" t="s">
        <v>157</v>
      </c>
      <c r="C38" s="47" t="s">
        <v>132</v>
      </c>
      <c r="D38" s="35" t="s">
        <v>158</v>
      </c>
      <c r="E38" s="35" t="s">
        <v>159</v>
      </c>
      <c r="F38" s="36" t="s">
        <v>57</v>
      </c>
      <c r="G38" s="43" t="s">
        <v>4</v>
      </c>
      <c r="H38" s="36" t="s">
        <v>40</v>
      </c>
      <c r="I38" s="37">
        <v>44088.0</v>
      </c>
      <c r="J38" s="37">
        <v>44169.0</v>
      </c>
      <c r="K38" s="38">
        <v>44185.0</v>
      </c>
      <c r="L38" s="39" t="s">
        <v>28</v>
      </c>
      <c r="M38" s="39" t="s">
        <v>49</v>
      </c>
      <c r="N38" s="40" t="s">
        <v>42</v>
      </c>
      <c r="O38" s="45" t="s">
        <v>160</v>
      </c>
      <c r="P38" s="42"/>
      <c r="Q38" s="42"/>
    </row>
    <row r="39">
      <c r="A39" s="33">
        <v>28.0</v>
      </c>
      <c r="B39" s="34" t="s">
        <v>161</v>
      </c>
      <c r="C39" s="47" t="s">
        <v>132</v>
      </c>
      <c r="D39" s="58" t="s">
        <v>162</v>
      </c>
      <c r="E39" s="35" t="s">
        <v>163</v>
      </c>
      <c r="F39" s="36" t="s">
        <v>147</v>
      </c>
      <c r="G39" s="43" t="s">
        <v>4</v>
      </c>
      <c r="H39" s="43" t="s">
        <v>47</v>
      </c>
      <c r="I39" s="37">
        <v>44088.0</v>
      </c>
      <c r="J39" s="37">
        <v>44169.0</v>
      </c>
      <c r="K39" s="38">
        <v>44184.0</v>
      </c>
      <c r="L39" s="39" t="s">
        <v>100</v>
      </c>
      <c r="M39" s="39" t="s">
        <v>41</v>
      </c>
      <c r="N39" s="40" t="s">
        <v>42</v>
      </c>
      <c r="O39" s="45" t="s">
        <v>164</v>
      </c>
      <c r="P39" s="46" t="str">
        <f>HYPERLINK("https://nptel.ac.in/noc/courses/noc19/SEM1/noc19-ar05","https://nptel.ac.in/noc/courses/noc19/SEM1/noc19-ar05")</f>
        <v>https://nptel.ac.in/noc/courses/noc19/SEM1/noc19-ar05</v>
      </c>
      <c r="Q39" s="46" t="str">
        <f>HYPERLINK("https://nptel.ac.in/courses/124/107/124107007/","https://nptel.ac.in/courses/124/107/124107007/")</f>
        <v>https://nptel.ac.in/courses/124/107/124107007/</v>
      </c>
    </row>
    <row r="40">
      <c r="A40" s="33">
        <v>29.0</v>
      </c>
      <c r="B40" s="34" t="s">
        <v>165</v>
      </c>
      <c r="C40" s="47" t="s">
        <v>132</v>
      </c>
      <c r="D40" s="58" t="s">
        <v>166</v>
      </c>
      <c r="E40" s="59" t="s">
        <v>167</v>
      </c>
      <c r="F40" s="36" t="s">
        <v>147</v>
      </c>
      <c r="G40" s="36" t="s">
        <v>39</v>
      </c>
      <c r="H40" s="43" t="s">
        <v>47</v>
      </c>
      <c r="I40" s="37">
        <v>44088.0</v>
      </c>
      <c r="J40" s="37">
        <v>44141.0</v>
      </c>
      <c r="K40" s="38">
        <v>44185.0</v>
      </c>
      <c r="L40" s="39" t="s">
        <v>28</v>
      </c>
      <c r="M40" s="39" t="s">
        <v>41</v>
      </c>
      <c r="N40" s="40" t="s">
        <v>42</v>
      </c>
      <c r="O40" s="45" t="s">
        <v>168</v>
      </c>
      <c r="P40" s="46" t="str">
        <f>HYPERLINK("https://nptel.ac.in/noc/courses/noc19/SEM2/noc19-ar12","https://nptel.ac.in/noc/courses/noc19/SEM2/noc19-ar12")</f>
        <v>https://nptel.ac.in/noc/courses/noc19/SEM2/noc19-ar12</v>
      </c>
      <c r="Q40" s="46" t="str">
        <f>HYPERLINK("https://nptel.ac.in/courses/124/107/124107010/","https://nptel.ac.in/courses/124/107/124107010/")</f>
        <v>https://nptel.ac.in/courses/124/107/124107010/</v>
      </c>
    </row>
    <row r="41">
      <c r="A41" s="33">
        <v>30.0</v>
      </c>
      <c r="B41" s="34" t="s">
        <v>169</v>
      </c>
      <c r="C41" s="47" t="s">
        <v>132</v>
      </c>
      <c r="D41" s="58" t="s">
        <v>170</v>
      </c>
      <c r="E41" s="35" t="s">
        <v>163</v>
      </c>
      <c r="F41" s="36" t="s">
        <v>147</v>
      </c>
      <c r="G41" s="36" t="s">
        <v>39</v>
      </c>
      <c r="H41" s="43" t="s">
        <v>47</v>
      </c>
      <c r="I41" s="37">
        <v>44088.0</v>
      </c>
      <c r="J41" s="37">
        <v>44141.0</v>
      </c>
      <c r="K41" s="38">
        <v>44183.0</v>
      </c>
      <c r="L41" s="39" t="s">
        <v>100</v>
      </c>
      <c r="M41" s="60" t="s">
        <v>49</v>
      </c>
      <c r="N41" s="40" t="s">
        <v>42</v>
      </c>
      <c r="O41" s="45" t="s">
        <v>171</v>
      </c>
      <c r="P41" s="46" t="str">
        <f>HYPERLINK("https://nptel.ac.in/noc/courses/noc19/SEM1/noc19-ar04","https://nptel.ac.in/noc/courses/noc19/SEM1/noc19-ar04")</f>
        <v>https://nptel.ac.in/noc/courses/noc19/SEM1/noc19-ar04</v>
      </c>
      <c r="Q41" s="46" t="str">
        <f>HYPERLINK("https://nptel.ac.in/courses/124/107/124107001/","https://nptel.ac.in/courses/124/107/124107001/")</f>
        <v>https://nptel.ac.in/courses/124/107/124107001/</v>
      </c>
    </row>
    <row r="42">
      <c r="A42" s="33">
        <v>31.0</v>
      </c>
      <c r="B42" s="34" t="s">
        <v>172</v>
      </c>
      <c r="C42" s="47" t="s">
        <v>132</v>
      </c>
      <c r="D42" s="58" t="s">
        <v>173</v>
      </c>
      <c r="E42" s="59" t="s">
        <v>146</v>
      </c>
      <c r="F42" s="36" t="s">
        <v>147</v>
      </c>
      <c r="G42" s="43" t="s">
        <v>174</v>
      </c>
      <c r="H42" s="43" t="s">
        <v>47</v>
      </c>
      <c r="I42" s="37">
        <v>44088.0</v>
      </c>
      <c r="J42" s="37">
        <v>44113.0</v>
      </c>
      <c r="K42" s="38">
        <v>44183.0</v>
      </c>
      <c r="L42" s="39" t="s">
        <v>100</v>
      </c>
      <c r="M42" s="39" t="s">
        <v>41</v>
      </c>
      <c r="N42" s="40" t="s">
        <v>42</v>
      </c>
      <c r="O42" s="45" t="s">
        <v>175</v>
      </c>
      <c r="P42" s="46" t="str">
        <f>HYPERLINK("https://nptel.ac.in/noc/courses/noc19/SEM1/noc19-ar09","https://nptel.ac.in/noc/courses/noc19/SEM1/noc19-ar09")</f>
        <v>https://nptel.ac.in/noc/courses/noc19/SEM1/noc19-ar09</v>
      </c>
      <c r="Q42" s="46" t="str">
        <f>HYPERLINK("https://nptel.ac.in/courses/124/107/124107002/","https://nptel.ac.in/courses/124/107/124107002/")</f>
        <v>https://nptel.ac.in/courses/124/107/124107002/</v>
      </c>
    </row>
    <row r="43">
      <c r="A43" s="33">
        <v>32.0</v>
      </c>
      <c r="B43" s="34" t="s">
        <v>176</v>
      </c>
      <c r="C43" s="47" t="s">
        <v>132</v>
      </c>
      <c r="D43" s="58" t="s">
        <v>177</v>
      </c>
      <c r="E43" s="59" t="s">
        <v>178</v>
      </c>
      <c r="F43" s="36" t="s">
        <v>147</v>
      </c>
      <c r="G43" s="43" t="s">
        <v>174</v>
      </c>
      <c r="H43" s="43" t="s">
        <v>47</v>
      </c>
      <c r="I43" s="37">
        <v>44088.0</v>
      </c>
      <c r="J43" s="37">
        <v>44113.0</v>
      </c>
      <c r="K43" s="38">
        <v>44183.0</v>
      </c>
      <c r="L43" s="39" t="s">
        <v>48</v>
      </c>
      <c r="M43" s="39" t="s">
        <v>41</v>
      </c>
      <c r="N43" s="40" t="s">
        <v>42</v>
      </c>
      <c r="O43" s="45" t="s">
        <v>179</v>
      </c>
      <c r="P43" s="46" t="str">
        <f>HYPERLINK("https://nptel.ac.in/noc/courses/noc19/SEM1/noc19-ar03","https://nptel.ac.in/noc/courses/noc19/SEM1/noc19-ar03")</f>
        <v>https://nptel.ac.in/noc/courses/noc19/SEM1/noc19-ar03</v>
      </c>
      <c r="Q43" s="46" t="str">
        <f>HYPERLINK("https://nptel.ac.in/courses/105/107/105107156/","https://nptel.ac.in/courses/105/107/105107156/")</f>
        <v>https://nptel.ac.in/courses/105/107/105107156/</v>
      </c>
    </row>
    <row r="44">
      <c r="A44" s="33">
        <v>33.0</v>
      </c>
      <c r="B44" s="34" t="s">
        <v>180</v>
      </c>
      <c r="C44" s="56" t="s">
        <v>181</v>
      </c>
      <c r="D44" s="47" t="s">
        <v>182</v>
      </c>
      <c r="E44" s="35" t="s">
        <v>183</v>
      </c>
      <c r="F44" s="36" t="s">
        <v>83</v>
      </c>
      <c r="G44" s="43" t="s">
        <v>4</v>
      </c>
      <c r="H44" s="43" t="s">
        <v>47</v>
      </c>
      <c r="I44" s="37">
        <v>44088.0</v>
      </c>
      <c r="J44" s="37">
        <v>44169.0</v>
      </c>
      <c r="K44" s="38">
        <v>44185.0</v>
      </c>
      <c r="L44" s="39" t="s">
        <v>28</v>
      </c>
      <c r="M44" s="39" t="s">
        <v>41</v>
      </c>
      <c r="N44" s="40" t="s">
        <v>42</v>
      </c>
      <c r="O44" s="45" t="s">
        <v>184</v>
      </c>
      <c r="P44" s="46" t="str">
        <f>HYPERLINK("https://nptel.ac.in/noc/courses/noc19/SEM2/noc19-bt26","https://nptel.ac.in/noc/courses/noc19/SEM2/noc19-bt26")</f>
        <v>https://nptel.ac.in/noc/courses/noc19/SEM2/noc19-bt26</v>
      </c>
      <c r="Q44" s="46" t="str">
        <f>HYPERLINK("https://nptel.ac.in/courses/102/101/102101076/","https://nptel.ac.in/courses/102/101/102101076/")</f>
        <v>https://nptel.ac.in/courses/102/101/102101076/</v>
      </c>
    </row>
    <row r="45">
      <c r="A45" s="33">
        <v>34.0</v>
      </c>
      <c r="B45" s="34" t="s">
        <v>185</v>
      </c>
      <c r="C45" s="56" t="s">
        <v>181</v>
      </c>
      <c r="D45" s="59" t="s">
        <v>186</v>
      </c>
      <c r="E45" s="35" t="s">
        <v>183</v>
      </c>
      <c r="F45" s="36" t="s">
        <v>83</v>
      </c>
      <c r="G45" s="36" t="s">
        <v>39</v>
      </c>
      <c r="H45" s="43" t="s">
        <v>47</v>
      </c>
      <c r="I45" s="37">
        <v>44088.0</v>
      </c>
      <c r="J45" s="37">
        <v>44141.0</v>
      </c>
      <c r="K45" s="38">
        <v>44184.0</v>
      </c>
      <c r="L45" s="39" t="s">
        <v>28</v>
      </c>
      <c r="M45" s="39" t="s">
        <v>41</v>
      </c>
      <c r="N45" s="40" t="s">
        <v>42</v>
      </c>
      <c r="O45" s="45" t="s">
        <v>187</v>
      </c>
      <c r="P45" s="46" t="str">
        <f>HYPERLINK("https://nptel.ac.in/noc/courses/noc19/SEM2/noc19-bt25","https://nptel.ac.in/noc/courses/noc19/SEM2/noc19-bt25")</f>
        <v>https://nptel.ac.in/noc/courses/noc19/SEM2/noc19-bt25</v>
      </c>
      <c r="Q45" s="46" t="str">
        <f>HYPERLINK("https://nptel.ac.in/courses/102/101/102101055/","https://nptel.ac.in/courses/102/101/102101055/")</f>
        <v>https://nptel.ac.in/courses/102/101/102101055/</v>
      </c>
    </row>
    <row r="46">
      <c r="A46" s="33">
        <v>35.0</v>
      </c>
      <c r="B46" s="34" t="s">
        <v>188</v>
      </c>
      <c r="C46" s="56" t="s">
        <v>181</v>
      </c>
      <c r="D46" s="56" t="s">
        <v>189</v>
      </c>
      <c r="E46" s="56" t="s">
        <v>190</v>
      </c>
      <c r="F46" s="43" t="s">
        <v>57</v>
      </c>
      <c r="G46" s="43" t="s">
        <v>4</v>
      </c>
      <c r="H46" s="43" t="s">
        <v>47</v>
      </c>
      <c r="I46" s="37">
        <v>44088.0</v>
      </c>
      <c r="J46" s="37">
        <v>44169.0</v>
      </c>
      <c r="K46" s="38">
        <v>44184.0</v>
      </c>
      <c r="L46" s="39" t="s">
        <v>48</v>
      </c>
      <c r="M46" s="39" t="s">
        <v>49</v>
      </c>
      <c r="N46" s="39" t="s">
        <v>50</v>
      </c>
      <c r="O46" s="45" t="s">
        <v>191</v>
      </c>
      <c r="P46" s="46" t="str">
        <f>HYPERLINK("https://nptel.ac.in/noc/courses/noc19/SEM2/noc19-bt20","https://nptel.ac.in/noc/courses/noc19/SEM2/noc19-bt20")</f>
        <v>https://nptel.ac.in/noc/courses/noc19/SEM2/noc19-bt20</v>
      </c>
      <c r="Q46" s="46" t="str">
        <f>HYPERLINK("https://nptel.ac.in/courses/102/105/102105058/","https://nptel.ac.in/courses/102/105/102105058/")</f>
        <v>https://nptel.ac.in/courses/102/105/102105058/</v>
      </c>
    </row>
    <row r="47">
      <c r="A47" s="33">
        <v>36.0</v>
      </c>
      <c r="B47" s="34" t="s">
        <v>192</v>
      </c>
      <c r="C47" s="56" t="s">
        <v>181</v>
      </c>
      <c r="D47" s="56" t="s">
        <v>193</v>
      </c>
      <c r="E47" s="47" t="s">
        <v>194</v>
      </c>
      <c r="F47" s="43" t="s">
        <v>57</v>
      </c>
      <c r="G47" s="43" t="s">
        <v>174</v>
      </c>
      <c r="H47" s="43" t="s">
        <v>47</v>
      </c>
      <c r="I47" s="37">
        <v>44088.0</v>
      </c>
      <c r="J47" s="37">
        <v>44113.0</v>
      </c>
      <c r="K47" s="38">
        <v>44185.0</v>
      </c>
      <c r="L47" s="39" t="s">
        <v>28</v>
      </c>
      <c r="M47" s="39" t="s">
        <v>41</v>
      </c>
      <c r="N47" s="40" t="s">
        <v>42</v>
      </c>
      <c r="O47" s="45" t="s">
        <v>195</v>
      </c>
      <c r="P47" s="46" t="str">
        <f>HYPERLINK("https://nptel.ac.in/noc/courses/noc19/SEM2/noc19-bt27","https://nptel.ac.in/noc/courses/noc19/SEM2/noc19-bt27")</f>
        <v>https://nptel.ac.in/noc/courses/noc19/SEM2/noc19-bt27</v>
      </c>
      <c r="Q47" s="46" t="str">
        <f>HYPERLINK("https://nptel.ac.in/courses/102/105/102105068/","https://nptel.ac.in/courses/102/105/102105068/")</f>
        <v>https://nptel.ac.in/courses/102/105/102105068/</v>
      </c>
    </row>
    <row r="48">
      <c r="A48" s="33">
        <v>37.0</v>
      </c>
      <c r="B48" s="34" t="s">
        <v>196</v>
      </c>
      <c r="C48" s="56" t="s">
        <v>181</v>
      </c>
      <c r="D48" s="56" t="s">
        <v>197</v>
      </c>
      <c r="E48" s="56" t="s">
        <v>198</v>
      </c>
      <c r="F48" s="43" t="s">
        <v>126</v>
      </c>
      <c r="G48" s="36" t="s">
        <v>39</v>
      </c>
      <c r="H48" s="43" t="s">
        <v>47</v>
      </c>
      <c r="I48" s="37">
        <v>44088.0</v>
      </c>
      <c r="J48" s="37">
        <v>44141.0</v>
      </c>
      <c r="K48" s="38">
        <v>44183.0</v>
      </c>
      <c r="L48" s="39" t="s">
        <v>28</v>
      </c>
      <c r="M48" s="39" t="s">
        <v>49</v>
      </c>
      <c r="N48" s="40" t="s">
        <v>42</v>
      </c>
      <c r="O48" s="45" t="s">
        <v>199</v>
      </c>
      <c r="P48" s="46" t="str">
        <f>HYPERLINK("https://nptel.ac.in/noc/courses/noc19/SEM2/noc19-bt22","https://nptel.ac.in/noc/courses/noc19/SEM2/noc19-bt22")</f>
        <v>https://nptel.ac.in/noc/courses/noc19/SEM2/noc19-bt22</v>
      </c>
      <c r="Q48" s="46" t="str">
        <f>HYPERLINK("https://nptel.ac.in/courses/102/106/102106070/","https://nptel.ac.in/courses/102/106/102106070/")</f>
        <v>https://nptel.ac.in/courses/102/106/102106070/</v>
      </c>
    </row>
    <row r="49">
      <c r="A49" s="33">
        <v>38.0</v>
      </c>
      <c r="B49" s="34" t="s">
        <v>200</v>
      </c>
      <c r="C49" s="56" t="s">
        <v>181</v>
      </c>
      <c r="D49" s="47" t="s">
        <v>201</v>
      </c>
      <c r="E49" s="47" t="s">
        <v>202</v>
      </c>
      <c r="F49" s="43" t="s">
        <v>203</v>
      </c>
      <c r="G49" s="43" t="s">
        <v>4</v>
      </c>
      <c r="H49" s="43" t="s">
        <v>47</v>
      </c>
      <c r="I49" s="37">
        <v>44088.0</v>
      </c>
      <c r="J49" s="37">
        <v>44169.0</v>
      </c>
      <c r="K49" s="38">
        <v>44184.0</v>
      </c>
      <c r="L49" s="39" t="s">
        <v>28</v>
      </c>
      <c r="M49" s="39" t="s">
        <v>41</v>
      </c>
      <c r="N49" s="40" t="s">
        <v>42</v>
      </c>
      <c r="O49" s="45" t="s">
        <v>204</v>
      </c>
      <c r="P49" s="46" t="str">
        <f>HYPERLINK("https://nptel.ac.in/noc/courses/noc19/SEM2/noc19-bt23","https://nptel.ac.in/noc/courses/noc19/SEM2/noc19-bt23")</f>
        <v>https://nptel.ac.in/noc/courses/noc19/SEM2/noc19-bt23</v>
      </c>
      <c r="Q49" s="46" t="str">
        <f>HYPERLINK("https://nptel.ac.in/courses/102/108/102108077/","https://nptel.ac.in/courses/102/108/102108077/")</f>
        <v>https://nptel.ac.in/courses/102/108/102108077/</v>
      </c>
    </row>
    <row r="50">
      <c r="A50" s="33">
        <v>39.0</v>
      </c>
      <c r="B50" s="34" t="s">
        <v>205</v>
      </c>
      <c r="C50" s="56" t="s">
        <v>181</v>
      </c>
      <c r="D50" s="59" t="s">
        <v>206</v>
      </c>
      <c r="E50" s="56" t="s">
        <v>198</v>
      </c>
      <c r="F50" s="43" t="s">
        <v>126</v>
      </c>
      <c r="G50" s="43" t="s">
        <v>4</v>
      </c>
      <c r="H50" s="43" t="s">
        <v>47</v>
      </c>
      <c r="I50" s="37">
        <v>44088.0</v>
      </c>
      <c r="J50" s="37">
        <v>44169.0</v>
      </c>
      <c r="K50" s="38">
        <v>44184.0</v>
      </c>
      <c r="L50" s="39" t="s">
        <v>28</v>
      </c>
      <c r="M50" s="39" t="s">
        <v>41</v>
      </c>
      <c r="N50" s="40" t="s">
        <v>42</v>
      </c>
      <c r="O50" s="45" t="s">
        <v>207</v>
      </c>
      <c r="P50" s="46" t="str">
        <f>HYPERLINK("https://nptel.ac.in/noc/courses/noc19/SEM2/noc19-bt31","https://nptel.ac.in/noc/courses/noc19/SEM2/noc19-bt31")</f>
        <v>https://nptel.ac.in/noc/courses/noc19/SEM2/noc19-bt31</v>
      </c>
      <c r="Q50" s="61" t="s">
        <v>208</v>
      </c>
    </row>
    <row r="51">
      <c r="A51" s="33">
        <v>40.0</v>
      </c>
      <c r="B51" s="34" t="s">
        <v>209</v>
      </c>
      <c r="C51" s="56" t="s">
        <v>181</v>
      </c>
      <c r="D51" s="56" t="s">
        <v>210</v>
      </c>
      <c r="E51" s="47" t="s">
        <v>211</v>
      </c>
      <c r="F51" s="43" t="s">
        <v>126</v>
      </c>
      <c r="G51" s="43" t="s">
        <v>174</v>
      </c>
      <c r="H51" s="43" t="s">
        <v>47</v>
      </c>
      <c r="I51" s="37">
        <v>44088.0</v>
      </c>
      <c r="J51" s="37">
        <v>44113.0</v>
      </c>
      <c r="K51" s="38">
        <v>44184.0</v>
      </c>
      <c r="L51" s="39" t="s">
        <v>48</v>
      </c>
      <c r="M51" s="39" t="s">
        <v>49</v>
      </c>
      <c r="N51" s="39" t="s">
        <v>50</v>
      </c>
      <c r="O51" s="45" t="s">
        <v>212</v>
      </c>
      <c r="P51" s="46" t="str">
        <f>HYPERLINK("https://nptel.ac.in/noc/courses/noc19/SEM1/noc19-bt10","https://nptel.ac.in/noc/courses/noc19/SEM1/noc19-bt10")</f>
        <v>https://nptel.ac.in/noc/courses/noc19/SEM1/noc19-bt10</v>
      </c>
      <c r="Q51" s="46" t="str">
        <f>HYPERLINK("https://nptel.ac.in/courses/102/106/102106053/","https://nptel.ac.in/courses/102/106/102106053/")</f>
        <v>https://nptel.ac.in/courses/102/106/102106053/</v>
      </c>
    </row>
    <row r="52">
      <c r="A52" s="33">
        <v>41.0</v>
      </c>
      <c r="B52" s="34" t="s">
        <v>213</v>
      </c>
      <c r="C52" s="56" t="s">
        <v>181</v>
      </c>
      <c r="D52" s="56" t="s">
        <v>214</v>
      </c>
      <c r="E52" s="56" t="s">
        <v>215</v>
      </c>
      <c r="F52" s="43" t="s">
        <v>83</v>
      </c>
      <c r="G52" s="36" t="s">
        <v>39</v>
      </c>
      <c r="H52" s="43" t="s">
        <v>47</v>
      </c>
      <c r="I52" s="37">
        <v>44088.0</v>
      </c>
      <c r="J52" s="37">
        <v>44141.0</v>
      </c>
      <c r="K52" s="38">
        <v>44183.0</v>
      </c>
      <c r="L52" s="39" t="s">
        <v>48</v>
      </c>
      <c r="M52" s="39" t="s">
        <v>49</v>
      </c>
      <c r="N52" s="39" t="s">
        <v>50</v>
      </c>
      <c r="O52" s="45" t="s">
        <v>216</v>
      </c>
      <c r="P52" s="46" t="str">
        <f>HYPERLINK("https://nptel.ac.in/noc/courses/noc19/SEM2/noc19-bt30","https://nptel.ac.in/noc/courses/noc19/SEM2/noc19-bt30")</f>
        <v>https://nptel.ac.in/noc/courses/noc19/SEM2/noc19-bt30</v>
      </c>
      <c r="Q52" s="46" t="str">
        <f>HYPERLINK("https://nptel.ac.in/courses/102/101/102101058/","https://nptel.ac.in/courses/102/101/102101058/")</f>
        <v>https://nptel.ac.in/courses/102/101/102101058/</v>
      </c>
    </row>
    <row r="53">
      <c r="A53" s="33">
        <v>42.0</v>
      </c>
      <c r="B53" s="34" t="s">
        <v>217</v>
      </c>
      <c r="C53" s="56" t="s">
        <v>181</v>
      </c>
      <c r="D53" s="56" t="s">
        <v>218</v>
      </c>
      <c r="E53" s="56" t="s">
        <v>215</v>
      </c>
      <c r="F53" s="43" t="s">
        <v>83</v>
      </c>
      <c r="G53" s="36" t="s">
        <v>39</v>
      </c>
      <c r="H53" s="43" t="s">
        <v>47</v>
      </c>
      <c r="I53" s="37">
        <v>44088.0</v>
      </c>
      <c r="J53" s="37">
        <v>44141.0</v>
      </c>
      <c r="K53" s="38">
        <v>44183.0</v>
      </c>
      <c r="L53" s="39" t="s">
        <v>28</v>
      </c>
      <c r="M53" s="39" t="s">
        <v>29</v>
      </c>
      <c r="N53" s="40" t="s">
        <v>42</v>
      </c>
      <c r="O53" s="45" t="s">
        <v>219</v>
      </c>
      <c r="P53" s="46" t="str">
        <f>HYPERLINK("https://nptel.ac.in/noc/courses/noc19/SEM2/noc19-bt19","https://nptel.ac.in/noc/courses/noc19/SEM2/noc19-bt19")</f>
        <v>https://nptel.ac.in/noc/courses/noc19/SEM2/noc19-bt19</v>
      </c>
      <c r="Q53" s="46" t="str">
        <f>HYPERLINK("https://nptel.ac.in/courses/102/101/102101056/","https://nptel.ac.in/courses/102/101/102101056/")</f>
        <v>https://nptel.ac.in/courses/102/101/102101056/</v>
      </c>
    </row>
    <row r="54">
      <c r="A54" s="33">
        <v>43.0</v>
      </c>
      <c r="B54" s="34" t="s">
        <v>220</v>
      </c>
      <c r="C54" s="56" t="s">
        <v>181</v>
      </c>
      <c r="D54" s="56" t="s">
        <v>221</v>
      </c>
      <c r="E54" s="47" t="s">
        <v>222</v>
      </c>
      <c r="F54" s="57" t="s">
        <v>147</v>
      </c>
      <c r="G54" s="43" t="s">
        <v>174</v>
      </c>
      <c r="H54" s="43" t="s">
        <v>47</v>
      </c>
      <c r="I54" s="37">
        <v>44088.0</v>
      </c>
      <c r="J54" s="37">
        <v>44113.0</v>
      </c>
      <c r="K54" s="38">
        <v>44184.0</v>
      </c>
      <c r="L54" s="39" t="s">
        <v>28</v>
      </c>
      <c r="M54" s="39" t="s">
        <v>41</v>
      </c>
      <c r="N54" s="40" t="s">
        <v>42</v>
      </c>
      <c r="O54" s="45" t="s">
        <v>223</v>
      </c>
      <c r="P54" s="46" t="str">
        <f>HYPERLINK("https://nptel.ac.in/noc/courses/noc19/SEM2/noc19-bt28","https://nptel.ac.in/noc/courses/noc19/SEM2/noc19-bt28")</f>
        <v>https://nptel.ac.in/noc/courses/noc19/SEM2/noc19-bt28</v>
      </c>
      <c r="Q54" s="46" t="str">
        <f>HYPERLINK("https://nptel.ac.in/courses/102/107/102107058/","https://nptel.ac.in/courses/102/107/102107058/")</f>
        <v>https://nptel.ac.in/courses/102/107/102107058/</v>
      </c>
    </row>
    <row r="55">
      <c r="A55" s="33">
        <v>44.0</v>
      </c>
      <c r="B55" s="34" t="s">
        <v>224</v>
      </c>
      <c r="C55" s="56" t="s">
        <v>181</v>
      </c>
      <c r="D55" s="47" t="s">
        <v>225</v>
      </c>
      <c r="E55" s="47" t="s">
        <v>211</v>
      </c>
      <c r="F55" s="43" t="s">
        <v>126</v>
      </c>
      <c r="G55" s="43" t="s">
        <v>4</v>
      </c>
      <c r="H55" s="43" t="s">
        <v>40</v>
      </c>
      <c r="I55" s="37">
        <v>44088.0</v>
      </c>
      <c r="J55" s="37">
        <v>44169.0</v>
      </c>
      <c r="K55" s="38">
        <v>44184.0</v>
      </c>
      <c r="L55" s="39" t="s">
        <v>28</v>
      </c>
      <c r="M55" s="39" t="s">
        <v>49</v>
      </c>
      <c r="N55" s="40" t="s">
        <v>42</v>
      </c>
      <c r="O55" s="45" t="s">
        <v>226</v>
      </c>
      <c r="P55" s="42"/>
      <c r="Q55" s="42"/>
    </row>
    <row r="56">
      <c r="A56" s="33">
        <v>45.0</v>
      </c>
      <c r="B56" s="34" t="s">
        <v>227</v>
      </c>
      <c r="C56" s="56" t="s">
        <v>181</v>
      </c>
      <c r="D56" s="47" t="s">
        <v>228</v>
      </c>
      <c r="E56" s="62" t="s">
        <v>229</v>
      </c>
      <c r="F56" s="48" t="s">
        <v>120</v>
      </c>
      <c r="G56" s="43" t="s">
        <v>4</v>
      </c>
      <c r="H56" s="43" t="s">
        <v>40</v>
      </c>
      <c r="I56" s="37">
        <v>44088.0</v>
      </c>
      <c r="J56" s="37">
        <v>44169.0</v>
      </c>
      <c r="K56" s="38">
        <v>44185.0</v>
      </c>
      <c r="L56" s="39" t="s">
        <v>100</v>
      </c>
      <c r="M56" s="39" t="s">
        <v>41</v>
      </c>
      <c r="N56" s="40" t="s">
        <v>42</v>
      </c>
      <c r="O56" s="45" t="s">
        <v>230</v>
      </c>
      <c r="P56" s="42"/>
      <c r="Q56" s="42"/>
    </row>
    <row r="57">
      <c r="A57" s="33">
        <v>46.0</v>
      </c>
      <c r="B57" s="34" t="s">
        <v>231</v>
      </c>
      <c r="C57" s="56" t="s">
        <v>181</v>
      </c>
      <c r="D57" s="47" t="s">
        <v>232</v>
      </c>
      <c r="E57" s="62" t="s">
        <v>229</v>
      </c>
      <c r="F57" s="48" t="s">
        <v>120</v>
      </c>
      <c r="G57" s="43" t="s">
        <v>4</v>
      </c>
      <c r="H57" s="43" t="s">
        <v>47</v>
      </c>
      <c r="I57" s="37">
        <v>44088.0</v>
      </c>
      <c r="J57" s="37">
        <v>44169.0</v>
      </c>
      <c r="K57" s="38">
        <v>44184.0</v>
      </c>
      <c r="L57" s="39" t="s">
        <v>28</v>
      </c>
      <c r="M57" s="39" t="s">
        <v>41</v>
      </c>
      <c r="N57" s="40" t="s">
        <v>42</v>
      </c>
      <c r="O57" s="45" t="s">
        <v>233</v>
      </c>
      <c r="P57" s="46" t="str">
        <f>HYPERLINK("https://nptel.ac.in/noc/courses/noc19/SEM2/noc19-bt15","https://nptel.ac.in/noc/courses/noc19/SEM2/noc19-bt15")</f>
        <v>https://nptel.ac.in/noc/courses/noc19/SEM2/noc19-bt15</v>
      </c>
      <c r="Q57" s="46" t="str">
        <f>HYPERLINK("https://nptel.ac.in/courses/102/103/102103074/","https://nptel.ac.in/courses/102/103/102103074/")</f>
        <v>https://nptel.ac.in/courses/102/103/102103074/</v>
      </c>
    </row>
    <row r="58">
      <c r="A58" s="33">
        <v>47.0</v>
      </c>
      <c r="B58" s="34" t="s">
        <v>234</v>
      </c>
      <c r="C58" s="56" t="s">
        <v>181</v>
      </c>
      <c r="D58" s="56" t="s">
        <v>235</v>
      </c>
      <c r="E58" s="56" t="s">
        <v>236</v>
      </c>
      <c r="F58" s="43" t="s">
        <v>126</v>
      </c>
      <c r="G58" s="36" t="s">
        <v>39</v>
      </c>
      <c r="H58" s="43" t="s">
        <v>47</v>
      </c>
      <c r="I58" s="37">
        <v>44088.0</v>
      </c>
      <c r="J58" s="37">
        <v>44141.0</v>
      </c>
      <c r="K58" s="38">
        <v>44185.0</v>
      </c>
      <c r="L58" s="39" t="s">
        <v>100</v>
      </c>
      <c r="M58" s="39" t="s">
        <v>41</v>
      </c>
      <c r="N58" s="40" t="s">
        <v>42</v>
      </c>
      <c r="O58" s="45" t="s">
        <v>237</v>
      </c>
      <c r="P58" s="46" t="str">
        <f>HYPERLINK("https://nptel.ac.in/noc/courses/noc19/SEM2/noc19-bt33","https://nptel.ac.in/noc/courses/noc19/SEM2/noc19-bt33")</f>
        <v>https://nptel.ac.in/noc/courses/noc19/SEM2/noc19-bt33</v>
      </c>
      <c r="Q58" s="46" t="str">
        <f>HYPERLINK("https://nptel.ac.in/courses/102/106/102106081/","https://nptel.ac.in/courses/102/106/102106081/")</f>
        <v>https://nptel.ac.in/courses/102/106/102106081/</v>
      </c>
    </row>
    <row r="59">
      <c r="A59" s="33">
        <v>48.0</v>
      </c>
      <c r="B59" s="34" t="s">
        <v>238</v>
      </c>
      <c r="C59" s="56" t="s">
        <v>181</v>
      </c>
      <c r="D59" s="56" t="s">
        <v>239</v>
      </c>
      <c r="E59" s="56" t="s">
        <v>240</v>
      </c>
      <c r="F59" s="43" t="s">
        <v>126</v>
      </c>
      <c r="G59" s="36" t="s">
        <v>39</v>
      </c>
      <c r="H59" s="43" t="s">
        <v>47</v>
      </c>
      <c r="I59" s="37">
        <v>44088.0</v>
      </c>
      <c r="J59" s="37">
        <v>44141.0</v>
      </c>
      <c r="K59" s="38">
        <v>44185.0</v>
      </c>
      <c r="L59" s="39" t="s">
        <v>48</v>
      </c>
      <c r="M59" s="39" t="s">
        <v>49</v>
      </c>
      <c r="N59" s="39" t="s">
        <v>50</v>
      </c>
      <c r="O59" s="45" t="s">
        <v>241</v>
      </c>
      <c r="P59" s="46" t="str">
        <f>HYPERLINK("https://nptel.ac.in/noc/courses/noc19/SEM2/noc19-bt18","https://nptel.ac.in/noc/courses/noc19/SEM2/noc19-bt18")</f>
        <v>https://nptel.ac.in/noc/courses/noc19/SEM2/noc19-bt18</v>
      </c>
      <c r="Q59" s="46" t="str">
        <f>HYPERLINK("https://nptel.ac.in/courses/102/106/102106080/","https://nptel.ac.in/courses/102/106/102106080/")</f>
        <v>https://nptel.ac.in/courses/102/106/102106080/</v>
      </c>
    </row>
    <row r="60">
      <c r="A60" s="33">
        <v>49.0</v>
      </c>
      <c r="B60" s="34" t="s">
        <v>242</v>
      </c>
      <c r="C60" s="56" t="s">
        <v>181</v>
      </c>
      <c r="D60" s="47" t="s">
        <v>243</v>
      </c>
      <c r="E60" s="47" t="s">
        <v>244</v>
      </c>
      <c r="F60" s="43" t="s">
        <v>126</v>
      </c>
      <c r="G60" s="43" t="s">
        <v>4</v>
      </c>
      <c r="H60" s="43" t="s">
        <v>40</v>
      </c>
      <c r="I60" s="37">
        <v>44088.0</v>
      </c>
      <c r="J60" s="37">
        <v>44169.0</v>
      </c>
      <c r="K60" s="38">
        <v>44185.0</v>
      </c>
      <c r="L60" s="39" t="s">
        <v>28</v>
      </c>
      <c r="M60" s="39" t="s">
        <v>41</v>
      </c>
      <c r="N60" s="40" t="s">
        <v>42</v>
      </c>
      <c r="O60" s="45" t="s">
        <v>245</v>
      </c>
      <c r="P60" s="42"/>
      <c r="Q60" s="42"/>
    </row>
    <row r="61">
      <c r="A61" s="33">
        <v>50.0</v>
      </c>
      <c r="B61" s="34" t="s">
        <v>246</v>
      </c>
      <c r="C61" s="56" t="s">
        <v>181</v>
      </c>
      <c r="D61" s="47" t="s">
        <v>247</v>
      </c>
      <c r="E61" s="35" t="s">
        <v>248</v>
      </c>
      <c r="F61" s="36" t="s">
        <v>147</v>
      </c>
      <c r="G61" s="43" t="s">
        <v>174</v>
      </c>
      <c r="H61" s="43" t="s">
        <v>47</v>
      </c>
      <c r="I61" s="37">
        <v>44088.0</v>
      </c>
      <c r="J61" s="37">
        <v>44113.0</v>
      </c>
      <c r="K61" s="38">
        <v>44185.0</v>
      </c>
      <c r="L61" s="39" t="s">
        <v>28</v>
      </c>
      <c r="M61" s="39" t="s">
        <v>41</v>
      </c>
      <c r="N61" s="40" t="s">
        <v>42</v>
      </c>
      <c r="O61" s="45" t="s">
        <v>249</v>
      </c>
      <c r="P61" s="46" t="str">
        <f>HYPERLINK("https://nptel.ac.in/noc/courses/noc19/SEM2/noc19-bt17","https://nptel.ac.in/noc/courses/noc19/SEM2/noc19-bt17")</f>
        <v>https://nptel.ac.in/noc/courses/noc19/SEM2/noc19-bt17</v>
      </c>
      <c r="Q61" s="46" t="str">
        <f>HYPERLINK("https://nptel.ac.in/courses/102/107/102107075/","https://nptel.ac.in/courses/102/107/102107075/")</f>
        <v>https://nptel.ac.in/courses/102/107/102107075/</v>
      </c>
    </row>
    <row r="62">
      <c r="A62" s="33">
        <v>51.0</v>
      </c>
      <c r="B62" s="34" t="s">
        <v>250</v>
      </c>
      <c r="C62" s="56" t="s">
        <v>181</v>
      </c>
      <c r="D62" s="47" t="s">
        <v>251</v>
      </c>
      <c r="E62" s="47" t="s">
        <v>252</v>
      </c>
      <c r="F62" s="43" t="s">
        <v>203</v>
      </c>
      <c r="G62" s="43" t="s">
        <v>4</v>
      </c>
      <c r="H62" s="43" t="s">
        <v>47</v>
      </c>
      <c r="I62" s="37">
        <v>44088.0</v>
      </c>
      <c r="J62" s="37">
        <v>44169.0</v>
      </c>
      <c r="K62" s="38">
        <v>44185.0</v>
      </c>
      <c r="L62" s="39" t="s">
        <v>28</v>
      </c>
      <c r="M62" s="39" t="s">
        <v>49</v>
      </c>
      <c r="N62" s="40" t="s">
        <v>42</v>
      </c>
      <c r="O62" s="45" t="s">
        <v>253</v>
      </c>
      <c r="P62" s="46" t="str">
        <f>HYPERLINK("https://nptel.ac.in/noc/courses/noc19/SEM2/noc19-bt29","https://nptel.ac.in/noc/courses/noc19/SEM2/noc19-bt29")</f>
        <v>https://nptel.ac.in/noc/courses/noc19/SEM2/noc19-bt29</v>
      </c>
      <c r="Q62" s="46" t="str">
        <f>HYPERLINK("https://nptel.ac.in/courses/102/108/102108078/","https://nptel.ac.in/courses/102/108/102108078/")</f>
        <v>https://nptel.ac.in/courses/102/108/102108078/</v>
      </c>
    </row>
    <row r="63">
      <c r="A63" s="33">
        <v>52.0</v>
      </c>
      <c r="B63" s="34" t="s">
        <v>254</v>
      </c>
      <c r="C63" s="56" t="s">
        <v>181</v>
      </c>
      <c r="D63" s="63" t="s">
        <v>255</v>
      </c>
      <c r="E63" s="64" t="s">
        <v>256</v>
      </c>
      <c r="F63" s="52" t="s">
        <v>38</v>
      </c>
      <c r="G63" s="52" t="s">
        <v>257</v>
      </c>
      <c r="H63" s="65" t="s">
        <v>47</v>
      </c>
      <c r="I63" s="37">
        <v>44088.0</v>
      </c>
      <c r="J63" s="37">
        <v>44169.0</v>
      </c>
      <c r="K63" s="38">
        <v>44185.0</v>
      </c>
      <c r="L63" s="39" t="s">
        <v>28</v>
      </c>
      <c r="M63" s="39" t="s">
        <v>41</v>
      </c>
      <c r="N63" s="40" t="s">
        <v>42</v>
      </c>
      <c r="O63" s="45" t="s">
        <v>258</v>
      </c>
      <c r="P63" s="66" t="s">
        <v>259</v>
      </c>
      <c r="Q63" s="66" t="s">
        <v>260</v>
      </c>
    </row>
    <row r="64">
      <c r="A64" s="33">
        <v>53.0</v>
      </c>
      <c r="B64" s="34" t="s">
        <v>261</v>
      </c>
      <c r="C64" s="56" t="s">
        <v>181</v>
      </c>
      <c r="D64" s="67" t="s">
        <v>262</v>
      </c>
      <c r="E64" s="68" t="s">
        <v>256</v>
      </c>
      <c r="F64" s="69" t="s">
        <v>38</v>
      </c>
      <c r="G64" s="69" t="s">
        <v>263</v>
      </c>
      <c r="H64" s="70" t="s">
        <v>47</v>
      </c>
      <c r="I64" s="37">
        <v>44088.0</v>
      </c>
      <c r="J64" s="37">
        <v>44141.0</v>
      </c>
      <c r="K64" s="38">
        <v>44183.0</v>
      </c>
      <c r="L64" s="39" t="s">
        <v>48</v>
      </c>
      <c r="M64" s="39" t="s">
        <v>49</v>
      </c>
      <c r="N64" s="39" t="s">
        <v>50</v>
      </c>
      <c r="O64" s="45" t="s">
        <v>264</v>
      </c>
      <c r="P64" s="66" t="s">
        <v>265</v>
      </c>
      <c r="Q64" s="66" t="s">
        <v>266</v>
      </c>
    </row>
    <row r="65">
      <c r="A65" s="33">
        <v>54.0</v>
      </c>
      <c r="B65" s="34" t="s">
        <v>267</v>
      </c>
      <c r="C65" s="56" t="s">
        <v>181</v>
      </c>
      <c r="D65" s="71" t="s">
        <v>268</v>
      </c>
      <c r="E65" s="68" t="s">
        <v>269</v>
      </c>
      <c r="F65" s="69" t="s">
        <v>38</v>
      </c>
      <c r="G65" s="69" t="s">
        <v>270</v>
      </c>
      <c r="H65" s="70" t="s">
        <v>47</v>
      </c>
      <c r="I65" s="37">
        <v>44088.0</v>
      </c>
      <c r="J65" s="37">
        <v>44113.0</v>
      </c>
      <c r="K65" s="38">
        <v>44183.0</v>
      </c>
      <c r="L65" s="39" t="s">
        <v>48</v>
      </c>
      <c r="M65" s="39" t="s">
        <v>41</v>
      </c>
      <c r="N65" s="40" t="s">
        <v>42</v>
      </c>
      <c r="O65" s="45" t="s">
        <v>271</v>
      </c>
      <c r="P65" s="66" t="s">
        <v>272</v>
      </c>
      <c r="Q65" s="66" t="s">
        <v>273</v>
      </c>
    </row>
    <row r="66">
      <c r="A66" s="33">
        <v>55.0</v>
      </c>
      <c r="B66" s="34" t="s">
        <v>274</v>
      </c>
      <c r="C66" s="56" t="s">
        <v>181</v>
      </c>
      <c r="D66" s="71" t="s">
        <v>275</v>
      </c>
      <c r="E66" s="68" t="s">
        <v>276</v>
      </c>
      <c r="F66" s="69" t="s">
        <v>38</v>
      </c>
      <c r="G66" s="69" t="s">
        <v>263</v>
      </c>
      <c r="H66" s="70" t="s">
        <v>47</v>
      </c>
      <c r="I66" s="37">
        <v>44088.0</v>
      </c>
      <c r="J66" s="37">
        <v>44141.0</v>
      </c>
      <c r="K66" s="38">
        <v>44184.0</v>
      </c>
      <c r="L66" s="39" t="s">
        <v>28</v>
      </c>
      <c r="M66" s="39" t="s">
        <v>29</v>
      </c>
      <c r="N66" s="40" t="s">
        <v>42</v>
      </c>
      <c r="O66" s="45" t="s">
        <v>277</v>
      </c>
      <c r="P66" s="66" t="s">
        <v>278</v>
      </c>
      <c r="Q66" s="66" t="s">
        <v>279</v>
      </c>
    </row>
    <row r="67">
      <c r="A67" s="33">
        <v>56.0</v>
      </c>
      <c r="B67" s="34" t="s">
        <v>280</v>
      </c>
      <c r="C67" s="56" t="s">
        <v>181</v>
      </c>
      <c r="D67" s="71" t="s">
        <v>281</v>
      </c>
      <c r="E67" s="68" t="s">
        <v>276</v>
      </c>
      <c r="F67" s="69" t="s">
        <v>38</v>
      </c>
      <c r="G67" s="69" t="s">
        <v>257</v>
      </c>
      <c r="H67" s="70" t="s">
        <v>47</v>
      </c>
      <c r="I67" s="37">
        <v>44088.0</v>
      </c>
      <c r="J67" s="37">
        <v>44169.0</v>
      </c>
      <c r="K67" s="38">
        <v>44185.0</v>
      </c>
      <c r="L67" s="39" t="s">
        <v>28</v>
      </c>
      <c r="M67" s="39" t="s">
        <v>49</v>
      </c>
      <c r="N67" s="40" t="s">
        <v>42</v>
      </c>
      <c r="O67" s="45" t="s">
        <v>282</v>
      </c>
      <c r="P67" s="66" t="s">
        <v>283</v>
      </c>
      <c r="Q67" s="66" t="s">
        <v>284</v>
      </c>
    </row>
    <row r="68">
      <c r="A68" s="33">
        <v>57.0</v>
      </c>
      <c r="B68" s="34" t="s">
        <v>285</v>
      </c>
      <c r="C68" s="56" t="s">
        <v>181</v>
      </c>
      <c r="D68" s="72" t="s">
        <v>286</v>
      </c>
      <c r="E68" s="73" t="s">
        <v>287</v>
      </c>
      <c r="F68" s="43" t="s">
        <v>57</v>
      </c>
      <c r="G68" s="69" t="s">
        <v>257</v>
      </c>
      <c r="H68" s="74" t="s">
        <v>40</v>
      </c>
      <c r="I68" s="37">
        <v>44088.0</v>
      </c>
      <c r="J68" s="37">
        <v>44169.0</v>
      </c>
      <c r="K68" s="38">
        <v>44185.0</v>
      </c>
      <c r="L68" s="39" t="s">
        <v>48</v>
      </c>
      <c r="M68" s="39" t="s">
        <v>49</v>
      </c>
      <c r="N68" s="39" t="s">
        <v>50</v>
      </c>
      <c r="O68" s="45" t="s">
        <v>288</v>
      </c>
      <c r="P68" s="53"/>
      <c r="Q68" s="53"/>
    </row>
    <row r="69">
      <c r="A69" s="33">
        <v>58.0</v>
      </c>
      <c r="B69" s="34" t="s">
        <v>289</v>
      </c>
      <c r="C69" s="56" t="s">
        <v>290</v>
      </c>
      <c r="D69" s="56" t="s">
        <v>291</v>
      </c>
      <c r="E69" s="56" t="s">
        <v>292</v>
      </c>
      <c r="F69" s="43" t="s">
        <v>57</v>
      </c>
      <c r="G69" s="43" t="s">
        <v>4</v>
      </c>
      <c r="H69" s="43" t="s">
        <v>47</v>
      </c>
      <c r="I69" s="37">
        <v>44088.0</v>
      </c>
      <c r="J69" s="37">
        <v>44169.0</v>
      </c>
      <c r="K69" s="38">
        <v>44184.0</v>
      </c>
      <c r="L69" s="39" t="s">
        <v>48</v>
      </c>
      <c r="M69" s="39" t="s">
        <v>49</v>
      </c>
      <c r="N69" s="39" t="s">
        <v>50</v>
      </c>
      <c r="O69" s="45" t="s">
        <v>293</v>
      </c>
      <c r="P69" s="46" t="str">
        <f>HYPERLINK("https://nptel.ac.in/noc/courses/noc19/SEM2/noc19-ch23","https://nptel.ac.in/noc/courses/noc19/SEM2/noc19-ch23")</f>
        <v>https://nptel.ac.in/noc/courses/noc19/SEM2/noc19-ch23</v>
      </c>
      <c r="Q69" s="46" t="str">
        <f>HYPERLINK("https://nptel.ac.in/courses/103/105/103105140/","https://nptel.ac.in/courses/103/105/103105140/")</f>
        <v>https://nptel.ac.in/courses/103/105/103105140/</v>
      </c>
    </row>
    <row r="70">
      <c r="A70" s="33">
        <v>59.0</v>
      </c>
      <c r="B70" s="34" t="s">
        <v>294</v>
      </c>
      <c r="C70" s="56" t="s">
        <v>290</v>
      </c>
      <c r="D70" s="56" t="s">
        <v>295</v>
      </c>
      <c r="E70" s="56" t="s">
        <v>296</v>
      </c>
      <c r="F70" s="43" t="s">
        <v>57</v>
      </c>
      <c r="G70" s="36" t="s">
        <v>39</v>
      </c>
      <c r="H70" s="43" t="s">
        <v>47</v>
      </c>
      <c r="I70" s="37">
        <v>44088.0</v>
      </c>
      <c r="J70" s="37">
        <v>44141.0</v>
      </c>
      <c r="K70" s="38">
        <v>44183.0</v>
      </c>
      <c r="L70" s="39" t="s">
        <v>48</v>
      </c>
      <c r="M70" s="39" t="s">
        <v>49</v>
      </c>
      <c r="N70" s="39" t="s">
        <v>50</v>
      </c>
      <c r="O70" s="45" t="s">
        <v>297</v>
      </c>
      <c r="P70" s="46" t="str">
        <f>HYPERLINK("https://nptel.ac.in/noc/courses/noc19/SEM2/noc19-ch25","https://nptel.ac.in/noc/courses/noc19/SEM2/noc19-ch25")</f>
        <v>https://nptel.ac.in/noc/courses/noc19/SEM2/noc19-ch25</v>
      </c>
      <c r="Q70" s="46" t="str">
        <f>HYPERLINK("https://nptel.ac.in/courses/103/105/103105127/","https://nptel.ac.in/courses/103/105/103105127/")</f>
        <v>https://nptel.ac.in/courses/103/105/103105127/</v>
      </c>
    </row>
    <row r="71">
      <c r="A71" s="33">
        <v>60.0</v>
      </c>
      <c r="B71" s="34" t="s">
        <v>298</v>
      </c>
      <c r="C71" s="56" t="s">
        <v>290</v>
      </c>
      <c r="D71" s="56" t="s">
        <v>299</v>
      </c>
      <c r="E71" s="47" t="s">
        <v>300</v>
      </c>
      <c r="F71" s="43" t="s">
        <v>203</v>
      </c>
      <c r="G71" s="43" t="s">
        <v>174</v>
      </c>
      <c r="H71" s="43" t="s">
        <v>47</v>
      </c>
      <c r="I71" s="37">
        <v>44088.0</v>
      </c>
      <c r="J71" s="37">
        <v>44113.0</v>
      </c>
      <c r="K71" s="38">
        <v>44183.0</v>
      </c>
      <c r="L71" s="39" t="s">
        <v>100</v>
      </c>
      <c r="M71" s="39" t="s">
        <v>41</v>
      </c>
      <c r="N71" s="40" t="s">
        <v>42</v>
      </c>
      <c r="O71" s="45" t="s">
        <v>301</v>
      </c>
      <c r="P71" s="46" t="str">
        <f>HYPERLINK("https://nptel.ac.in/noc/courses/noc19/SEM2/noc19-ee66","https://nptel.ac.in/noc/courses/noc19/SEM2/noc19-ee66")</f>
        <v>https://nptel.ac.in/noc/courses/noc19/SEM2/noc19-ee66</v>
      </c>
      <c r="Q71" s="46" t="str">
        <f>HYPERLINK("https://nptel.ac.in/courses/103/108/103108139/","https://nptel.ac.in/courses/103/108/103108139/")</f>
        <v>https://nptel.ac.in/courses/103/108/103108139/</v>
      </c>
    </row>
    <row r="72">
      <c r="A72" s="33">
        <v>61.0</v>
      </c>
      <c r="B72" s="34" t="s">
        <v>302</v>
      </c>
      <c r="C72" s="56" t="s">
        <v>290</v>
      </c>
      <c r="D72" s="56" t="s">
        <v>303</v>
      </c>
      <c r="E72" s="56" t="s">
        <v>304</v>
      </c>
      <c r="F72" s="48" t="s">
        <v>120</v>
      </c>
      <c r="G72" s="36" t="s">
        <v>39</v>
      </c>
      <c r="H72" s="43" t="s">
        <v>47</v>
      </c>
      <c r="I72" s="37">
        <v>44088.0</v>
      </c>
      <c r="J72" s="37">
        <v>44141.0</v>
      </c>
      <c r="K72" s="38">
        <v>44183.0</v>
      </c>
      <c r="L72" s="39" t="s">
        <v>28</v>
      </c>
      <c r="M72" s="39" t="s">
        <v>29</v>
      </c>
      <c r="N72" s="40" t="s">
        <v>42</v>
      </c>
      <c r="O72" s="45" t="s">
        <v>305</v>
      </c>
      <c r="P72" s="46" t="str">
        <f>HYPERLINK("https://nptel.ac.in/noc/courses/noc19/SEM2/noc19-ch24","https://nptel.ac.in/noc/courses/noc19/SEM2/noc19-ch24")</f>
        <v>https://nptel.ac.in/noc/courses/noc19/SEM2/noc19-ch24</v>
      </c>
      <c r="Q72" s="46" t="str">
        <f>HYPERLINK("https://nptel.ac.in/courses/103/103/103103140/","https://nptel.ac.in/courses/103/103/103103140/")</f>
        <v>https://nptel.ac.in/courses/103/103/103103140/</v>
      </c>
    </row>
    <row r="73">
      <c r="A73" s="33">
        <v>62.0</v>
      </c>
      <c r="B73" s="34" t="s">
        <v>306</v>
      </c>
      <c r="C73" s="56" t="s">
        <v>290</v>
      </c>
      <c r="D73" s="56" t="s">
        <v>307</v>
      </c>
      <c r="E73" s="56" t="s">
        <v>308</v>
      </c>
      <c r="F73" s="48" t="s">
        <v>120</v>
      </c>
      <c r="G73" s="43" t="s">
        <v>4</v>
      </c>
      <c r="H73" s="43" t="s">
        <v>47</v>
      </c>
      <c r="I73" s="37">
        <v>44088.0</v>
      </c>
      <c r="J73" s="37">
        <v>44169.0</v>
      </c>
      <c r="K73" s="38">
        <v>44185.0</v>
      </c>
      <c r="L73" s="39" t="s">
        <v>48</v>
      </c>
      <c r="M73" s="39" t="s">
        <v>49</v>
      </c>
      <c r="N73" s="39" t="s">
        <v>50</v>
      </c>
      <c r="O73" s="45" t="s">
        <v>309</v>
      </c>
      <c r="P73" s="46" t="str">
        <f>HYPERLINK("https://nptel.ac.in/noc/courses/noc19/SEM2/noc19-ch20","https://nptel.ac.in/noc/courses/noc19/SEM2/noc19-ch20")</f>
        <v>https://nptel.ac.in/noc/courses/noc19/SEM2/noc19-ch20</v>
      </c>
      <c r="Q73" s="46" t="str">
        <f>HYPERLINK("https://nptel.ac.in/courses/103/103/103103153/","https://nptel.ac.in/courses/103/103/103103153/")</f>
        <v>https://nptel.ac.in/courses/103/103/103103153/</v>
      </c>
    </row>
    <row r="74">
      <c r="A74" s="33">
        <v>63.0</v>
      </c>
      <c r="B74" s="34" t="s">
        <v>310</v>
      </c>
      <c r="C74" s="56" t="s">
        <v>290</v>
      </c>
      <c r="D74" s="56" t="s">
        <v>311</v>
      </c>
      <c r="E74" s="56" t="s">
        <v>312</v>
      </c>
      <c r="F74" s="48" t="s">
        <v>120</v>
      </c>
      <c r="G74" s="43" t="s">
        <v>4</v>
      </c>
      <c r="H74" s="43" t="s">
        <v>47</v>
      </c>
      <c r="I74" s="37">
        <v>44088.0</v>
      </c>
      <c r="J74" s="37">
        <v>44169.0</v>
      </c>
      <c r="K74" s="38">
        <v>44184.0</v>
      </c>
      <c r="L74" s="39" t="s">
        <v>28</v>
      </c>
      <c r="M74" s="39" t="s">
        <v>41</v>
      </c>
      <c r="N74" s="40" t="s">
        <v>42</v>
      </c>
      <c r="O74" s="45" t="s">
        <v>313</v>
      </c>
      <c r="P74" s="46" t="str">
        <f>HYPERLINK("https://nptel.ac.in/noc/courses/noc18/SEM1/noc18-ch10","https://nptel.ac.in/noc/courses/noc18/SEM1/noc18-ch10")</f>
        <v>https://nptel.ac.in/noc/courses/noc18/SEM1/noc18-ch10</v>
      </c>
      <c r="Q74" s="46" t="str">
        <f>HYPERLINK("https://nptel.ac.in/courses/103/103/103103132/","https://nptel.ac.in/courses/103/103/103103132/")</f>
        <v>https://nptel.ac.in/courses/103/103/103103132/</v>
      </c>
    </row>
    <row r="75">
      <c r="A75" s="33">
        <v>64.0</v>
      </c>
      <c r="B75" s="34" t="s">
        <v>314</v>
      </c>
      <c r="C75" s="56" t="s">
        <v>290</v>
      </c>
      <c r="D75" s="56" t="s">
        <v>315</v>
      </c>
      <c r="E75" s="56" t="s">
        <v>316</v>
      </c>
      <c r="F75" s="48" t="s">
        <v>120</v>
      </c>
      <c r="G75" s="43" t="s">
        <v>4</v>
      </c>
      <c r="H75" s="43" t="s">
        <v>47</v>
      </c>
      <c r="I75" s="37">
        <v>44088.0</v>
      </c>
      <c r="J75" s="37">
        <v>44169.0</v>
      </c>
      <c r="K75" s="38">
        <v>44185.0</v>
      </c>
      <c r="L75" s="39" t="s">
        <v>48</v>
      </c>
      <c r="M75" s="39" t="s">
        <v>49</v>
      </c>
      <c r="N75" s="39" t="s">
        <v>50</v>
      </c>
      <c r="O75" s="45" t="s">
        <v>317</v>
      </c>
      <c r="P75" s="46" t="str">
        <f>HYPERLINK("https://nptel.ac.in/noc/courses/noc19/SEM2/noc19-ch32","https://nptel.ac.in/noc/courses/noc19/SEM2/noc19-ch32")</f>
        <v>https://nptel.ac.in/noc/courses/noc19/SEM2/noc19-ch32</v>
      </c>
      <c r="Q75" s="46" t="str">
        <f>HYPERLINK("https://nptel.ac.in/courses/103/103/103103155/","https://nptel.ac.in/courses/103/103/103103155/")</f>
        <v>https://nptel.ac.in/courses/103/103/103103155/</v>
      </c>
    </row>
    <row r="76">
      <c r="A76" s="33">
        <v>65.0</v>
      </c>
      <c r="B76" s="34" t="s">
        <v>318</v>
      </c>
      <c r="C76" s="56" t="s">
        <v>290</v>
      </c>
      <c r="D76" s="56" t="s">
        <v>319</v>
      </c>
      <c r="E76" s="56" t="s">
        <v>320</v>
      </c>
      <c r="F76" s="43" t="s">
        <v>83</v>
      </c>
      <c r="G76" s="36" t="s">
        <v>39</v>
      </c>
      <c r="H76" s="43" t="s">
        <v>47</v>
      </c>
      <c r="I76" s="37">
        <v>44088.0</v>
      </c>
      <c r="J76" s="37">
        <v>44141.0</v>
      </c>
      <c r="K76" s="38">
        <v>44185.0</v>
      </c>
      <c r="L76" s="39" t="s">
        <v>48</v>
      </c>
      <c r="M76" s="39" t="s">
        <v>41</v>
      </c>
      <c r="N76" s="40" t="s">
        <v>42</v>
      </c>
      <c r="O76" s="45" t="s">
        <v>321</v>
      </c>
      <c r="P76" s="46" t="str">
        <f>HYPERLINK("https://nptel.ac.in/noc/courses/noc19/SEM1/noc19-ch09","https://nptel.ac.in/noc/courses/noc19/SEM1/noc19-ch09")</f>
        <v>https://nptel.ac.in/noc/courses/noc19/SEM1/noc19-ch09</v>
      </c>
      <c r="Q76" s="46" t="str">
        <f>HYPERLINK("https://nptel.ac.in/courses/103/101/103101142/","https://nptel.ac.in/courses/103/101/103101142/")</f>
        <v>https://nptel.ac.in/courses/103/101/103101142/</v>
      </c>
    </row>
    <row r="77">
      <c r="A77" s="33">
        <v>66.0</v>
      </c>
      <c r="B77" s="34" t="s">
        <v>322</v>
      </c>
      <c r="C77" s="56" t="s">
        <v>290</v>
      </c>
      <c r="D77" s="56" t="s">
        <v>323</v>
      </c>
      <c r="E77" s="56" t="s">
        <v>324</v>
      </c>
      <c r="F77" s="57" t="s">
        <v>147</v>
      </c>
      <c r="G77" s="43" t="s">
        <v>174</v>
      </c>
      <c r="H77" s="43" t="s">
        <v>47</v>
      </c>
      <c r="I77" s="37">
        <v>44088.0</v>
      </c>
      <c r="J77" s="37">
        <v>44113.0</v>
      </c>
      <c r="K77" s="38">
        <v>44183.0</v>
      </c>
      <c r="L77" s="39" t="s">
        <v>48</v>
      </c>
      <c r="M77" s="39" t="s">
        <v>49</v>
      </c>
      <c r="N77" s="39" t="s">
        <v>50</v>
      </c>
      <c r="O77" s="45" t="s">
        <v>325</v>
      </c>
      <c r="P77" s="46" t="str">
        <f>HYPERLINK("https://nptel.ac.in/noc/courses/noc19/SEM2/noc19-ch30","https://nptel.ac.in/noc/courses/noc19/SEM2/noc19-ch30")</f>
        <v>https://nptel.ac.in/noc/courses/noc19/SEM2/noc19-ch30</v>
      </c>
      <c r="Q77" s="46" t="str">
        <f>HYPERLINK("https://nptel.ac.in/courses/103/107/103107127/","https://nptel.ac.in/courses/103/107/103107127/")</f>
        <v>https://nptel.ac.in/courses/103/107/103107127/</v>
      </c>
    </row>
    <row r="78">
      <c r="A78" s="33">
        <v>67.0</v>
      </c>
      <c r="B78" s="34" t="s">
        <v>326</v>
      </c>
      <c r="C78" s="56" t="s">
        <v>290</v>
      </c>
      <c r="D78" s="47" t="s">
        <v>327</v>
      </c>
      <c r="E78" s="56" t="s">
        <v>328</v>
      </c>
      <c r="F78" s="48" t="s">
        <v>120</v>
      </c>
      <c r="G78" s="36" t="s">
        <v>39</v>
      </c>
      <c r="H78" s="43" t="s">
        <v>47</v>
      </c>
      <c r="I78" s="37">
        <v>44088.0</v>
      </c>
      <c r="J78" s="37">
        <v>44141.0</v>
      </c>
      <c r="K78" s="38">
        <v>44183.0</v>
      </c>
      <c r="L78" s="39" t="s">
        <v>28</v>
      </c>
      <c r="M78" s="39" t="s">
        <v>41</v>
      </c>
      <c r="N78" s="40" t="s">
        <v>42</v>
      </c>
      <c r="O78" s="45" t="s">
        <v>329</v>
      </c>
      <c r="P78" s="46" t="str">
        <f>HYPERLINK("https://nptel.ac.in/noc/courses/noc18/SEM2/noc18-ch26","https://nptel.ac.in/noc/courses/noc18/SEM2/noc18-ch26")</f>
        <v>https://nptel.ac.in/noc/courses/noc18/SEM2/noc18-ch26</v>
      </c>
      <c r="Q78" s="46" t="str">
        <f>HYPERLINK("https://nptel.ac.in/courses/103/103/103103139/","https://nptel.ac.in/courses/103/103/103103139/")</f>
        <v>https://nptel.ac.in/courses/103/103/103103139/</v>
      </c>
    </row>
    <row r="79">
      <c r="A79" s="33">
        <v>68.0</v>
      </c>
      <c r="B79" s="34" t="s">
        <v>330</v>
      </c>
      <c r="C79" s="56" t="s">
        <v>290</v>
      </c>
      <c r="D79" s="47" t="s">
        <v>331</v>
      </c>
      <c r="E79" s="47" t="s">
        <v>332</v>
      </c>
      <c r="F79" s="57" t="s">
        <v>57</v>
      </c>
      <c r="G79" s="43" t="s">
        <v>4</v>
      </c>
      <c r="H79" s="57" t="s">
        <v>40</v>
      </c>
      <c r="I79" s="37">
        <v>44088.0</v>
      </c>
      <c r="J79" s="37">
        <v>44169.0</v>
      </c>
      <c r="K79" s="38">
        <v>44185.0</v>
      </c>
      <c r="L79" s="39" t="s">
        <v>48</v>
      </c>
      <c r="M79" s="39" t="s">
        <v>49</v>
      </c>
      <c r="N79" s="39" t="s">
        <v>50</v>
      </c>
      <c r="O79" s="45" t="s">
        <v>333</v>
      </c>
      <c r="P79" s="42"/>
      <c r="Q79" s="42"/>
    </row>
    <row r="80">
      <c r="A80" s="33">
        <v>69.0</v>
      </c>
      <c r="B80" s="34" t="s">
        <v>334</v>
      </c>
      <c r="C80" s="56" t="s">
        <v>290</v>
      </c>
      <c r="D80" s="75" t="s">
        <v>335</v>
      </c>
      <c r="E80" s="76" t="s">
        <v>336</v>
      </c>
      <c r="F80" s="43" t="s">
        <v>126</v>
      </c>
      <c r="G80" s="43" t="s">
        <v>4</v>
      </c>
      <c r="H80" s="43" t="s">
        <v>47</v>
      </c>
      <c r="I80" s="37">
        <v>44088.0</v>
      </c>
      <c r="J80" s="37">
        <v>44169.0</v>
      </c>
      <c r="K80" s="38">
        <v>44184.0</v>
      </c>
      <c r="L80" s="39" t="s">
        <v>48</v>
      </c>
      <c r="M80" s="39" t="s">
        <v>49</v>
      </c>
      <c r="N80" s="39" t="s">
        <v>50</v>
      </c>
      <c r="O80" s="45" t="s">
        <v>337</v>
      </c>
      <c r="P80" s="46" t="str">
        <f>HYPERLINK("https://nptel.ac.in/noc/courses/noc19/SEM2/noc19-ch22","https://nptel.ac.in/noc/courses/noc19/SEM2/noc19-ch22")</f>
        <v>https://nptel.ac.in/noc/courses/noc19/SEM2/noc19-ch22</v>
      </c>
      <c r="Q80" s="46" t="str">
        <f>HYPERLINK("https://nptel.ac.in/courses/103/106/103106158/","https://nptel.ac.in/courses/103/106/103106158/")</f>
        <v>https://nptel.ac.in/courses/103/106/103106158/</v>
      </c>
    </row>
    <row r="81">
      <c r="A81" s="33">
        <v>70.0</v>
      </c>
      <c r="B81" s="34" t="s">
        <v>338</v>
      </c>
      <c r="C81" s="56" t="s">
        <v>290</v>
      </c>
      <c r="D81" s="56" t="s">
        <v>339</v>
      </c>
      <c r="E81" s="56" t="s">
        <v>340</v>
      </c>
      <c r="F81" s="43" t="s">
        <v>38</v>
      </c>
      <c r="G81" s="43" t="s">
        <v>4</v>
      </c>
      <c r="H81" s="43" t="s">
        <v>47</v>
      </c>
      <c r="I81" s="37">
        <v>44088.0</v>
      </c>
      <c r="J81" s="37">
        <v>44169.0</v>
      </c>
      <c r="K81" s="38">
        <v>44184.0</v>
      </c>
      <c r="L81" s="39" t="s">
        <v>48</v>
      </c>
      <c r="M81" s="39" t="s">
        <v>49</v>
      </c>
      <c r="N81" s="39" t="s">
        <v>50</v>
      </c>
      <c r="O81" s="45" t="s">
        <v>341</v>
      </c>
      <c r="P81" s="46" t="str">
        <f>HYPERLINK("https://nptel.ac.in/noc/courses/noc19/SEM2/noc19-ch17","https://nptel.ac.in/noc/courses/noc19/SEM2/noc19-ch17")</f>
        <v>https://nptel.ac.in/noc/courses/noc19/SEM2/noc19-ch17</v>
      </c>
      <c r="Q81" s="46" t="str">
        <f>HYPERLINK("https://nptel.ac.in/courses/103/104/103104151/","https://nptel.ac.in/courses/103/104/103104151/")</f>
        <v>https://nptel.ac.in/courses/103/104/103104151/</v>
      </c>
    </row>
    <row r="82">
      <c r="A82" s="33">
        <v>71.0</v>
      </c>
      <c r="B82" s="34" t="s">
        <v>342</v>
      </c>
      <c r="C82" s="56" t="s">
        <v>290</v>
      </c>
      <c r="D82" s="56" t="s">
        <v>343</v>
      </c>
      <c r="E82" s="56" t="s">
        <v>340</v>
      </c>
      <c r="F82" s="43" t="s">
        <v>38</v>
      </c>
      <c r="G82" s="36" t="s">
        <v>39</v>
      </c>
      <c r="H82" s="43" t="s">
        <v>47</v>
      </c>
      <c r="I82" s="37">
        <v>44088.0</v>
      </c>
      <c r="J82" s="37">
        <v>44141.0</v>
      </c>
      <c r="K82" s="38">
        <v>44183.0</v>
      </c>
      <c r="L82" s="39" t="s">
        <v>28</v>
      </c>
      <c r="M82" s="39" t="s">
        <v>41</v>
      </c>
      <c r="N82" s="40" t="s">
        <v>42</v>
      </c>
      <c r="O82" s="45" t="s">
        <v>344</v>
      </c>
      <c r="P82" s="46" t="str">
        <f>HYPERLINK("https://nptel.ac.in/noc/courses/noc19/SEM1/noc19-ch15","https://nptel.ac.in/noc/courses/noc19/SEM1/noc19-ch15")</f>
        <v>https://nptel.ac.in/noc/courses/noc19/SEM1/noc19-ch15</v>
      </c>
      <c r="Q82" s="46" t="str">
        <f>HYPERLINK("https://nptel.ac.in/courses/103/104/103104129/","https://nptel.ac.in/courses/103/104/103104129/")</f>
        <v>https://nptel.ac.in/courses/103/104/103104129/</v>
      </c>
    </row>
    <row r="83">
      <c r="A83" s="33">
        <v>72.0</v>
      </c>
      <c r="B83" s="34" t="s">
        <v>345</v>
      </c>
      <c r="C83" s="56" t="s">
        <v>290</v>
      </c>
      <c r="D83" s="47" t="s">
        <v>346</v>
      </c>
      <c r="E83" s="47" t="s">
        <v>347</v>
      </c>
      <c r="F83" s="43" t="s">
        <v>126</v>
      </c>
      <c r="G83" s="36" t="s">
        <v>39</v>
      </c>
      <c r="H83" s="57" t="s">
        <v>40</v>
      </c>
      <c r="I83" s="37">
        <v>44088.0</v>
      </c>
      <c r="J83" s="37">
        <v>44141.0</v>
      </c>
      <c r="K83" s="38">
        <v>44183.0</v>
      </c>
      <c r="L83" s="39" t="s">
        <v>28</v>
      </c>
      <c r="M83" s="39" t="s">
        <v>41</v>
      </c>
      <c r="N83" s="40" t="s">
        <v>42</v>
      </c>
      <c r="O83" s="45" t="s">
        <v>348</v>
      </c>
      <c r="P83" s="42"/>
      <c r="Q83" s="42"/>
    </row>
    <row r="84">
      <c r="A84" s="33">
        <v>73.0</v>
      </c>
      <c r="B84" s="34" t="s">
        <v>349</v>
      </c>
      <c r="C84" s="35" t="s">
        <v>290</v>
      </c>
      <c r="D84" s="58" t="s">
        <v>350</v>
      </c>
      <c r="E84" s="35" t="s">
        <v>351</v>
      </c>
      <c r="F84" s="36" t="s">
        <v>147</v>
      </c>
      <c r="G84" s="36" t="s">
        <v>39</v>
      </c>
      <c r="H84" s="43" t="s">
        <v>47</v>
      </c>
      <c r="I84" s="37">
        <v>44088.0</v>
      </c>
      <c r="J84" s="37">
        <v>44141.0</v>
      </c>
      <c r="K84" s="38">
        <v>44183.0</v>
      </c>
      <c r="L84" s="39" t="s">
        <v>28</v>
      </c>
      <c r="M84" s="39" t="s">
        <v>41</v>
      </c>
      <c r="N84" s="40" t="s">
        <v>42</v>
      </c>
      <c r="O84" s="45" t="s">
        <v>352</v>
      </c>
      <c r="P84" s="46" t="str">
        <f>HYPERLINK("https://nptel.ac.in/noc/courses/noc19/SEM2/noc19-ch26","https://nptel.ac.in/noc/courses/noc19/SEM2/noc19-ch26")</f>
        <v>https://nptel.ac.in/noc/courses/noc19/SEM2/noc19-ch26</v>
      </c>
      <c r="Q84" s="46" t="str">
        <f>HYPERLINK("https://nptel.ac.in/courses/103/107/103107157/","https://nptel.ac.in/courses/103/107/103107157/")</f>
        <v>https://nptel.ac.in/courses/103/107/103107157/</v>
      </c>
    </row>
    <row r="85">
      <c r="A85" s="33">
        <v>74.0</v>
      </c>
      <c r="B85" s="34" t="s">
        <v>353</v>
      </c>
      <c r="C85" s="35" t="s">
        <v>290</v>
      </c>
      <c r="D85" s="58" t="s">
        <v>354</v>
      </c>
      <c r="E85" s="35" t="s">
        <v>355</v>
      </c>
      <c r="F85" s="36" t="s">
        <v>147</v>
      </c>
      <c r="G85" s="43" t="s">
        <v>4</v>
      </c>
      <c r="H85" s="43" t="s">
        <v>47</v>
      </c>
      <c r="I85" s="37">
        <v>44088.0</v>
      </c>
      <c r="J85" s="37">
        <v>44169.0</v>
      </c>
      <c r="K85" s="38">
        <v>44184.0</v>
      </c>
      <c r="L85" s="39" t="s">
        <v>48</v>
      </c>
      <c r="M85" s="39" t="s">
        <v>49</v>
      </c>
      <c r="N85" s="39" t="s">
        <v>50</v>
      </c>
      <c r="O85" s="45" t="s">
        <v>356</v>
      </c>
      <c r="P85" s="46" t="str">
        <f>HYPERLINK("https://nptel.ac.in/noc/courses/noc19/SEM2/noc19-ch19","https://nptel.ac.in/noc/courses/noc19/SEM2/noc19-ch19")</f>
        <v>https://nptel.ac.in/noc/courses/noc19/SEM2/noc19-ch19</v>
      </c>
      <c r="Q85" s="46" t="str">
        <f>HYPERLINK("https://nptel.ac.in/courses/103/107/103107156/","https://nptel.ac.in/courses/103/107/103107156/")</f>
        <v>https://nptel.ac.in/courses/103/107/103107156/</v>
      </c>
    </row>
    <row r="86">
      <c r="A86" s="33">
        <v>75.0</v>
      </c>
      <c r="B86" s="34" t="s">
        <v>357</v>
      </c>
      <c r="C86" s="35" t="s">
        <v>290</v>
      </c>
      <c r="D86" s="47" t="s">
        <v>358</v>
      </c>
      <c r="E86" s="34" t="s">
        <v>324</v>
      </c>
      <c r="F86" s="36" t="s">
        <v>147</v>
      </c>
      <c r="G86" s="43" t="s">
        <v>174</v>
      </c>
      <c r="H86" s="43" t="s">
        <v>47</v>
      </c>
      <c r="I86" s="37">
        <v>44088.0</v>
      </c>
      <c r="J86" s="37">
        <v>44113.0</v>
      </c>
      <c r="K86" s="38">
        <v>44183.0</v>
      </c>
      <c r="L86" s="39" t="s">
        <v>48</v>
      </c>
      <c r="M86" s="39" t="s">
        <v>49</v>
      </c>
      <c r="N86" s="39" t="s">
        <v>50</v>
      </c>
      <c r="O86" s="45" t="s">
        <v>359</v>
      </c>
      <c r="P86" s="46" t="str">
        <f>HYPERLINK("https://nptel.ac.in/noc/courses/noc19/SEM1/noc19-ch07","https://nptel.ac.in/noc/courses/noc19/SEM1/noc19-ch07")</f>
        <v>https://nptel.ac.in/noc/courses/noc19/SEM1/noc19-ch07</v>
      </c>
      <c r="Q86" s="46" t="str">
        <f>HYPERLINK("https://nptel.ac.in/courses/103/107/103107123/","https://nptel.ac.in/courses/103/107/103107123/")</f>
        <v>https://nptel.ac.in/courses/103/107/103107123/</v>
      </c>
    </row>
    <row r="87">
      <c r="A87" s="33">
        <v>76.0</v>
      </c>
      <c r="B87" s="34" t="s">
        <v>360</v>
      </c>
      <c r="C87" s="35" t="s">
        <v>290</v>
      </c>
      <c r="D87" s="47" t="s">
        <v>361</v>
      </c>
      <c r="E87" s="58" t="s">
        <v>312</v>
      </c>
      <c r="F87" s="77" t="s">
        <v>120</v>
      </c>
      <c r="G87" s="77" t="s">
        <v>4</v>
      </c>
      <c r="H87" s="43" t="s">
        <v>47</v>
      </c>
      <c r="I87" s="37">
        <v>44088.0</v>
      </c>
      <c r="J87" s="37">
        <v>44169.0</v>
      </c>
      <c r="K87" s="38">
        <v>44184.0</v>
      </c>
      <c r="L87" s="39" t="s">
        <v>100</v>
      </c>
      <c r="M87" s="39" t="s">
        <v>41</v>
      </c>
      <c r="N87" s="40" t="s">
        <v>42</v>
      </c>
      <c r="O87" s="45" t="s">
        <v>362</v>
      </c>
      <c r="P87" s="46" t="str">
        <f>HYPERLINK("https://nptel.ac.in/noc/courses/noc19/SEM2/noc19-ch18","https://nptel.ac.in/noc/courses/noc19/SEM2/noc19-ch18")</f>
        <v>https://nptel.ac.in/noc/courses/noc19/SEM2/noc19-ch18</v>
      </c>
      <c r="Q87" s="46" t="str">
        <f>HYPERLINK("https://nptel.ac.in/courses/103/103/103103152/","https://nptel.ac.in/courses/103/103/103103152/")</f>
        <v>https://nptel.ac.in/courses/103/103/103103152/</v>
      </c>
    </row>
    <row r="88">
      <c r="A88" s="33">
        <v>77.0</v>
      </c>
      <c r="B88" s="34" t="s">
        <v>363</v>
      </c>
      <c r="C88" s="35" t="s">
        <v>290</v>
      </c>
      <c r="D88" s="47" t="s">
        <v>364</v>
      </c>
      <c r="E88" s="47" t="s">
        <v>365</v>
      </c>
      <c r="F88" s="78" t="s">
        <v>126</v>
      </c>
      <c r="G88" s="77" t="s">
        <v>4</v>
      </c>
      <c r="H88" s="57" t="s">
        <v>40</v>
      </c>
      <c r="I88" s="37">
        <v>44088.0</v>
      </c>
      <c r="J88" s="37">
        <v>44169.0</v>
      </c>
      <c r="K88" s="38">
        <v>44185.0</v>
      </c>
      <c r="L88" s="39" t="s">
        <v>48</v>
      </c>
      <c r="M88" s="39" t="s">
        <v>41</v>
      </c>
      <c r="N88" s="79" t="s">
        <v>42</v>
      </c>
      <c r="O88" s="45" t="s">
        <v>366</v>
      </c>
      <c r="P88" s="53"/>
      <c r="Q88" s="53"/>
    </row>
    <row r="89">
      <c r="A89" s="33">
        <v>78.0</v>
      </c>
      <c r="B89" s="34" t="s">
        <v>367</v>
      </c>
      <c r="C89" s="56" t="s">
        <v>368</v>
      </c>
      <c r="D89" s="56" t="s">
        <v>369</v>
      </c>
      <c r="E89" s="56" t="s">
        <v>370</v>
      </c>
      <c r="F89" s="43" t="s">
        <v>38</v>
      </c>
      <c r="G89" s="36" t="s">
        <v>39</v>
      </c>
      <c r="H89" s="43" t="s">
        <v>47</v>
      </c>
      <c r="I89" s="37">
        <v>44088.0</v>
      </c>
      <c r="J89" s="37">
        <v>44141.0</v>
      </c>
      <c r="K89" s="38">
        <v>44183.0</v>
      </c>
      <c r="L89" s="39" t="s">
        <v>28</v>
      </c>
      <c r="M89" s="39" t="s">
        <v>41</v>
      </c>
      <c r="N89" s="40" t="s">
        <v>42</v>
      </c>
      <c r="O89" s="45" t="s">
        <v>371</v>
      </c>
      <c r="P89" s="46" t="str">
        <f>HYPERLINK("https://nptel.ac.in/noc/courses/noc19/SEM1/noc19-cy13","https://nptel.ac.in/noc/courses/noc19/SEM1/noc19-cy13")</f>
        <v>https://nptel.ac.in/noc/courses/noc19/SEM1/noc19-cy13</v>
      </c>
      <c r="Q89" s="46" t="str">
        <f>HYPERLINK("https://nptel.ac.in/courses/104/104/104104085/","https://nptel.ac.in/courses/104/104/104104085/")</f>
        <v>https://nptel.ac.in/courses/104/104/104104085/</v>
      </c>
    </row>
    <row r="90">
      <c r="A90" s="33">
        <v>79.0</v>
      </c>
      <c r="B90" s="34" t="s">
        <v>372</v>
      </c>
      <c r="C90" s="56" t="s">
        <v>368</v>
      </c>
      <c r="D90" s="56" t="s">
        <v>373</v>
      </c>
      <c r="E90" s="56" t="s">
        <v>374</v>
      </c>
      <c r="F90" s="43" t="s">
        <v>57</v>
      </c>
      <c r="G90" s="43" t="s">
        <v>4</v>
      </c>
      <c r="H90" s="43" t="s">
        <v>47</v>
      </c>
      <c r="I90" s="37">
        <v>44088.0</v>
      </c>
      <c r="J90" s="37">
        <v>44169.0</v>
      </c>
      <c r="K90" s="38">
        <v>44185.0</v>
      </c>
      <c r="L90" s="39" t="s">
        <v>48</v>
      </c>
      <c r="M90" s="39" t="s">
        <v>41</v>
      </c>
      <c r="N90" s="40" t="s">
        <v>42</v>
      </c>
      <c r="O90" s="45" t="s">
        <v>375</v>
      </c>
      <c r="P90" s="46" t="str">
        <f>HYPERLINK("https://nptel.ac.in/noc/courses/noc19/SEM2/noc19-cy18","https://nptel.ac.in/noc/courses/noc19/SEM2/noc19-cy18")</f>
        <v>https://nptel.ac.in/noc/courses/noc19/SEM2/noc19-cy18</v>
      </c>
      <c r="Q90" s="46" t="str">
        <f>HYPERLINK("https://nptel.ac.in/courses/104/105/104105084/","https://nptel.ac.in/courses/104/105/104105084/")</f>
        <v>https://nptel.ac.in/courses/104/105/104105084/</v>
      </c>
    </row>
    <row r="91">
      <c r="A91" s="33">
        <v>80.0</v>
      </c>
      <c r="B91" s="34" t="s">
        <v>376</v>
      </c>
      <c r="C91" s="56" t="s">
        <v>368</v>
      </c>
      <c r="D91" s="56" t="s">
        <v>377</v>
      </c>
      <c r="E91" s="56" t="s">
        <v>374</v>
      </c>
      <c r="F91" s="43" t="s">
        <v>57</v>
      </c>
      <c r="G91" s="43" t="s">
        <v>4</v>
      </c>
      <c r="H91" s="43" t="s">
        <v>47</v>
      </c>
      <c r="I91" s="37">
        <v>44088.0</v>
      </c>
      <c r="J91" s="37">
        <v>44169.0</v>
      </c>
      <c r="K91" s="38">
        <v>44184.0</v>
      </c>
      <c r="L91" s="39" t="s">
        <v>48</v>
      </c>
      <c r="M91" s="39" t="s">
        <v>41</v>
      </c>
      <c r="N91" s="40" t="s">
        <v>42</v>
      </c>
      <c r="O91" s="45" t="s">
        <v>378</v>
      </c>
      <c r="P91" s="46" t="str">
        <f>HYPERLINK("https://nptel.ac.in/noc/courses/noc19/SEM2/noc19-cy19","https://nptel.ac.in/noc/courses/noc19/SEM2/noc19-cy19")</f>
        <v>https://nptel.ac.in/noc/courses/noc19/SEM2/noc19-cy19</v>
      </c>
      <c r="Q91" s="46" t="str">
        <f>HYPERLINK("https://nptel.ac.in/courses/104/105/104105033/","https://nptel.ac.in/courses/104/105/104105033/")</f>
        <v>https://nptel.ac.in/courses/104/105/104105033/</v>
      </c>
    </row>
    <row r="92">
      <c r="A92" s="33">
        <v>81.0</v>
      </c>
      <c r="B92" s="34" t="s">
        <v>379</v>
      </c>
      <c r="C92" s="56" t="s">
        <v>368</v>
      </c>
      <c r="D92" s="47" t="s">
        <v>380</v>
      </c>
      <c r="E92" s="56" t="s">
        <v>381</v>
      </c>
      <c r="F92" s="43" t="s">
        <v>57</v>
      </c>
      <c r="G92" s="36" t="s">
        <v>39</v>
      </c>
      <c r="H92" s="43" t="s">
        <v>47</v>
      </c>
      <c r="I92" s="37">
        <v>44088.0</v>
      </c>
      <c r="J92" s="37">
        <v>44141.0</v>
      </c>
      <c r="K92" s="38">
        <v>44183.0</v>
      </c>
      <c r="L92" s="39" t="s">
        <v>48</v>
      </c>
      <c r="M92" s="39" t="s">
        <v>49</v>
      </c>
      <c r="N92" s="39" t="s">
        <v>50</v>
      </c>
      <c r="O92" s="45" t="s">
        <v>382</v>
      </c>
      <c r="P92" s="44" t="s">
        <v>383</v>
      </c>
      <c r="Q92" s="44" t="s">
        <v>384</v>
      </c>
    </row>
    <row r="93">
      <c r="A93" s="33">
        <v>82.0</v>
      </c>
      <c r="B93" s="34" t="s">
        <v>385</v>
      </c>
      <c r="C93" s="58" t="s">
        <v>368</v>
      </c>
      <c r="D93" s="58" t="s">
        <v>386</v>
      </c>
      <c r="E93" s="58" t="s">
        <v>387</v>
      </c>
      <c r="F93" s="57" t="s">
        <v>57</v>
      </c>
      <c r="G93" s="36" t="s">
        <v>39</v>
      </c>
      <c r="H93" s="57" t="s">
        <v>40</v>
      </c>
      <c r="I93" s="37">
        <v>44088.0</v>
      </c>
      <c r="J93" s="37">
        <v>44141.0</v>
      </c>
      <c r="K93" s="38">
        <v>44183.0</v>
      </c>
      <c r="L93" s="39" t="s">
        <v>28</v>
      </c>
      <c r="M93" s="39" t="s">
        <v>49</v>
      </c>
      <c r="N93" s="40" t="s">
        <v>42</v>
      </c>
      <c r="O93" s="45" t="s">
        <v>388</v>
      </c>
      <c r="P93" s="42"/>
      <c r="Q93" s="42"/>
    </row>
    <row r="94">
      <c r="A94" s="33">
        <v>83.0</v>
      </c>
      <c r="B94" s="34" t="s">
        <v>389</v>
      </c>
      <c r="C94" s="58" t="s">
        <v>368</v>
      </c>
      <c r="D94" s="56" t="s">
        <v>390</v>
      </c>
      <c r="E94" s="56" t="s">
        <v>391</v>
      </c>
      <c r="F94" s="43" t="s">
        <v>392</v>
      </c>
      <c r="G94" s="43" t="s">
        <v>4</v>
      </c>
      <c r="H94" s="43" t="s">
        <v>47</v>
      </c>
      <c r="I94" s="37">
        <v>44088.0</v>
      </c>
      <c r="J94" s="37">
        <v>44169.0</v>
      </c>
      <c r="K94" s="38">
        <v>44184.0</v>
      </c>
      <c r="L94" s="39" t="s">
        <v>28</v>
      </c>
      <c r="M94" s="39" t="s">
        <v>41</v>
      </c>
      <c r="N94" s="40" t="s">
        <v>42</v>
      </c>
      <c r="O94" s="45" t="s">
        <v>393</v>
      </c>
      <c r="P94" s="46" t="str">
        <f>HYPERLINK("https://nptel.ac.in/noc/courses/noc19/SEM1/noc19-cy02","https://nptel.ac.in/noc/courses/noc19/SEM1/noc19-cy02")</f>
        <v>https://nptel.ac.in/noc/courses/noc19/SEM1/noc19-cy02</v>
      </c>
      <c r="Q94" s="46" t="str">
        <f>HYPERLINK("https://nptel.ac.in/courses/104/106/104106089/","https://nptel.ac.in/courses/104/106/104106089/")</f>
        <v>https://nptel.ac.in/courses/104/106/104106089/</v>
      </c>
    </row>
    <row r="95">
      <c r="A95" s="33">
        <v>84.0</v>
      </c>
      <c r="B95" s="34" t="s">
        <v>394</v>
      </c>
      <c r="C95" s="58" t="s">
        <v>368</v>
      </c>
      <c r="D95" s="56" t="s">
        <v>395</v>
      </c>
      <c r="E95" s="56" t="s">
        <v>396</v>
      </c>
      <c r="F95" s="43" t="s">
        <v>126</v>
      </c>
      <c r="G95" s="36" t="s">
        <v>39</v>
      </c>
      <c r="H95" s="43" t="s">
        <v>47</v>
      </c>
      <c r="I95" s="37">
        <v>44088.0</v>
      </c>
      <c r="J95" s="37">
        <v>44141.0</v>
      </c>
      <c r="K95" s="38">
        <v>44185.0</v>
      </c>
      <c r="L95" s="39" t="s">
        <v>28</v>
      </c>
      <c r="M95" s="39" t="s">
        <v>41</v>
      </c>
      <c r="N95" s="40" t="s">
        <v>42</v>
      </c>
      <c r="O95" s="45" t="s">
        <v>397</v>
      </c>
      <c r="P95" s="46" t="str">
        <f>HYPERLINK("https://nptel.ac.in/noc/courses/noc16/SEM1/noc16-cy02","https://nptel.ac.in/noc/courses/noc16/SEM1/noc16-cy02")</f>
        <v>https://nptel.ac.in/noc/courses/noc16/SEM1/noc16-cy02</v>
      </c>
      <c r="Q95" s="46" t="str">
        <f>HYPERLINK("https://nptel.ac.in/courses/104/106/104106075/","https://nptel.ac.in/courses/104/106/104106075/")</f>
        <v>https://nptel.ac.in/courses/104/106/104106075/</v>
      </c>
    </row>
    <row r="96">
      <c r="A96" s="33">
        <v>85.0</v>
      </c>
      <c r="B96" s="34" t="s">
        <v>398</v>
      </c>
      <c r="C96" s="58" t="s">
        <v>368</v>
      </c>
      <c r="D96" s="56" t="s">
        <v>399</v>
      </c>
      <c r="E96" s="34" t="s">
        <v>400</v>
      </c>
      <c r="F96" s="43" t="s">
        <v>392</v>
      </c>
      <c r="G96" s="43" t="s">
        <v>4</v>
      </c>
      <c r="H96" s="43" t="s">
        <v>47</v>
      </c>
      <c r="I96" s="37">
        <v>44088.0</v>
      </c>
      <c r="J96" s="37">
        <v>44169.0</v>
      </c>
      <c r="K96" s="38">
        <v>44185.0</v>
      </c>
      <c r="L96" s="39" t="s">
        <v>28</v>
      </c>
      <c r="M96" s="39" t="s">
        <v>41</v>
      </c>
      <c r="N96" s="40" t="s">
        <v>42</v>
      </c>
      <c r="O96" s="45" t="s">
        <v>401</v>
      </c>
      <c r="P96" s="46" t="str">
        <f>HYPERLINK("https://nptel.ac.in/noc/courses/noc19/SEM2/noc19-cy35","https://nptel.ac.in/noc/courses/noc19/SEM2/noc19-cy35")</f>
        <v>https://nptel.ac.in/noc/courses/noc19/SEM2/noc19-cy35</v>
      </c>
      <c r="Q96" s="46" t="str">
        <f>HYPERLINK("https://nptel.ac.in/courses/104/106/104106093/","https://nptel.ac.in/courses/104/106/104106093/")</f>
        <v>https://nptel.ac.in/courses/104/106/104106093/</v>
      </c>
    </row>
    <row r="97">
      <c r="A97" s="33">
        <v>86.0</v>
      </c>
      <c r="B97" s="34" t="s">
        <v>402</v>
      </c>
      <c r="C97" s="58" t="s">
        <v>368</v>
      </c>
      <c r="D97" s="47" t="s">
        <v>403</v>
      </c>
      <c r="E97" s="47" t="s">
        <v>404</v>
      </c>
      <c r="F97" s="43" t="s">
        <v>83</v>
      </c>
      <c r="G97" s="36" t="s">
        <v>39</v>
      </c>
      <c r="H97" s="43" t="s">
        <v>47</v>
      </c>
      <c r="I97" s="37">
        <v>44088.0</v>
      </c>
      <c r="J97" s="37">
        <v>44141.0</v>
      </c>
      <c r="K97" s="38">
        <v>44183.0</v>
      </c>
      <c r="L97" s="39" t="s">
        <v>28</v>
      </c>
      <c r="M97" s="39" t="s">
        <v>49</v>
      </c>
      <c r="N97" s="40" t="s">
        <v>42</v>
      </c>
      <c r="O97" s="45" t="s">
        <v>405</v>
      </c>
      <c r="P97" s="46" t="str">
        <f>HYPERLINK("https://nptel.ac.in/noc/courses/noc19/SEM2/noc19-cy21","https://nptel.ac.in/noc/courses/noc19/SEM2/noc19-cy21")</f>
        <v>https://nptel.ac.in/noc/courses/noc19/SEM2/noc19-cy21</v>
      </c>
      <c r="Q97" s="46" t="str">
        <f>HYPERLINK("https://nptel.ac.in/courses/104/101/104101115/","https://nptel.ac.in/courses/104/101/104101115/")</f>
        <v>https://nptel.ac.in/courses/104/101/104101115/</v>
      </c>
    </row>
    <row r="98">
      <c r="A98" s="33">
        <v>87.0</v>
      </c>
      <c r="B98" s="34" t="s">
        <v>406</v>
      </c>
      <c r="C98" s="58" t="s">
        <v>368</v>
      </c>
      <c r="D98" s="47" t="s">
        <v>407</v>
      </c>
      <c r="E98" s="47" t="s">
        <v>408</v>
      </c>
      <c r="F98" s="43" t="s">
        <v>83</v>
      </c>
      <c r="G98" s="43" t="s">
        <v>4</v>
      </c>
      <c r="H98" s="43" t="s">
        <v>40</v>
      </c>
      <c r="I98" s="37">
        <v>44088.0</v>
      </c>
      <c r="J98" s="37">
        <v>44169.0</v>
      </c>
      <c r="K98" s="38">
        <v>44184.0</v>
      </c>
      <c r="L98" s="39" t="s">
        <v>48</v>
      </c>
      <c r="M98" s="39" t="s">
        <v>41</v>
      </c>
      <c r="N98" s="40" t="s">
        <v>42</v>
      </c>
      <c r="O98" s="45" t="s">
        <v>409</v>
      </c>
      <c r="P98" s="42"/>
      <c r="Q98" s="42"/>
    </row>
    <row r="99">
      <c r="A99" s="33">
        <v>88.0</v>
      </c>
      <c r="B99" s="34" t="s">
        <v>410</v>
      </c>
      <c r="C99" s="58" t="s">
        <v>368</v>
      </c>
      <c r="D99" s="47" t="s">
        <v>411</v>
      </c>
      <c r="E99" s="47" t="s">
        <v>412</v>
      </c>
      <c r="F99" s="43" t="s">
        <v>83</v>
      </c>
      <c r="G99" s="43" t="s">
        <v>4</v>
      </c>
      <c r="H99" s="43" t="s">
        <v>40</v>
      </c>
      <c r="I99" s="37">
        <v>44088.0</v>
      </c>
      <c r="J99" s="37">
        <v>44169.0</v>
      </c>
      <c r="K99" s="38">
        <v>44185.0</v>
      </c>
      <c r="L99" s="39" t="s">
        <v>28</v>
      </c>
      <c r="M99" s="39" t="s">
        <v>29</v>
      </c>
      <c r="N99" s="40" t="s">
        <v>42</v>
      </c>
      <c r="O99" s="45" t="s">
        <v>413</v>
      </c>
      <c r="P99" s="42"/>
      <c r="Q99" s="42"/>
    </row>
    <row r="100">
      <c r="A100" s="33">
        <v>89.0</v>
      </c>
      <c r="B100" s="34" t="s">
        <v>414</v>
      </c>
      <c r="C100" s="58" t="s">
        <v>368</v>
      </c>
      <c r="D100" s="47" t="s">
        <v>415</v>
      </c>
      <c r="E100" s="47" t="s">
        <v>416</v>
      </c>
      <c r="F100" s="43" t="s">
        <v>83</v>
      </c>
      <c r="G100" s="36" t="s">
        <v>39</v>
      </c>
      <c r="H100" s="43" t="s">
        <v>47</v>
      </c>
      <c r="I100" s="37">
        <v>44088.0</v>
      </c>
      <c r="J100" s="37">
        <v>44141.0</v>
      </c>
      <c r="K100" s="38">
        <v>44183.0</v>
      </c>
      <c r="L100" s="39" t="s">
        <v>28</v>
      </c>
      <c r="M100" s="39" t="s">
        <v>49</v>
      </c>
      <c r="N100" s="40" t="s">
        <v>42</v>
      </c>
      <c r="O100" s="45" t="s">
        <v>417</v>
      </c>
      <c r="P100" s="46" t="str">
        <f>HYPERLINK("https://nptel.ac.in/noc/courses/noc19/SEM2/noc19-cy27","https://nptel.ac.in/noc/courses/noc19/SEM2/noc19-cy27")</f>
        <v>https://nptel.ac.in/noc/courses/noc19/SEM2/noc19-cy27</v>
      </c>
      <c r="Q100" s="46" t="str">
        <f>HYPERLINK("https://nptel.ac.in/courses/104/101/104101116/","https://nptel.ac.in/courses/104/101/104101116/")</f>
        <v>https://nptel.ac.in/courses/104/101/104101116/</v>
      </c>
    </row>
    <row r="101">
      <c r="A101" s="33">
        <v>90.0</v>
      </c>
      <c r="B101" s="34" t="s">
        <v>418</v>
      </c>
      <c r="C101" s="56" t="s">
        <v>368</v>
      </c>
      <c r="D101" s="56" t="s">
        <v>419</v>
      </c>
      <c r="E101" s="56" t="s">
        <v>420</v>
      </c>
      <c r="F101" s="48" t="s">
        <v>421</v>
      </c>
      <c r="G101" s="36" t="s">
        <v>39</v>
      </c>
      <c r="H101" s="43" t="s">
        <v>47</v>
      </c>
      <c r="I101" s="37">
        <v>44088.0</v>
      </c>
      <c r="J101" s="37">
        <v>44141.0</v>
      </c>
      <c r="K101" s="38">
        <v>44185.0</v>
      </c>
      <c r="L101" s="39" t="s">
        <v>48</v>
      </c>
      <c r="M101" s="39" t="s">
        <v>49</v>
      </c>
      <c r="N101" s="39" t="s">
        <v>50</v>
      </c>
      <c r="O101" s="45" t="s">
        <v>422</v>
      </c>
      <c r="P101" s="46" t="str">
        <f>HYPERLINK("https://nptel.ac.in/noc/courses/noc19/SEM2/noc19-cy20","https://nptel.ac.in/noc/courses/noc19/SEM2/noc19-cy20")</f>
        <v>https://nptel.ac.in/noc/courses/noc19/SEM2/noc19-cy20</v>
      </c>
      <c r="Q101" s="46" t="str">
        <f>HYPERLINK("https://nptel.ac.in/courses/104/106/104106119/","https://nptel.ac.in/courses/104/106/104106119/")</f>
        <v>https://nptel.ac.in/courses/104/106/104106119/</v>
      </c>
    </row>
    <row r="102">
      <c r="A102" s="33">
        <v>91.0</v>
      </c>
      <c r="B102" s="34" t="s">
        <v>423</v>
      </c>
      <c r="C102" s="56" t="s">
        <v>368</v>
      </c>
      <c r="D102" s="56" t="s">
        <v>424</v>
      </c>
      <c r="E102" s="56" t="s">
        <v>425</v>
      </c>
      <c r="F102" s="43" t="s">
        <v>83</v>
      </c>
      <c r="G102" s="36" t="s">
        <v>39</v>
      </c>
      <c r="H102" s="43" t="s">
        <v>40</v>
      </c>
      <c r="I102" s="37">
        <v>44088.0</v>
      </c>
      <c r="J102" s="37">
        <v>44141.0</v>
      </c>
      <c r="K102" s="38">
        <v>44183.0</v>
      </c>
      <c r="L102" s="39" t="s">
        <v>100</v>
      </c>
      <c r="M102" s="39" t="s">
        <v>49</v>
      </c>
      <c r="N102" s="40" t="s">
        <v>42</v>
      </c>
      <c r="O102" s="45" t="s">
        <v>426</v>
      </c>
      <c r="P102" s="42"/>
      <c r="Q102" s="42"/>
    </row>
    <row r="103">
      <c r="A103" s="33">
        <v>92.0</v>
      </c>
      <c r="B103" s="34" t="s">
        <v>427</v>
      </c>
      <c r="C103" s="56" t="s">
        <v>368</v>
      </c>
      <c r="D103" s="56" t="s">
        <v>428</v>
      </c>
      <c r="E103" s="56" t="s">
        <v>429</v>
      </c>
      <c r="F103" s="43" t="s">
        <v>430</v>
      </c>
      <c r="G103" s="43" t="s">
        <v>4</v>
      </c>
      <c r="H103" s="43" t="s">
        <v>47</v>
      </c>
      <c r="I103" s="37">
        <v>44088.0</v>
      </c>
      <c r="J103" s="37">
        <v>44169.0</v>
      </c>
      <c r="K103" s="38">
        <v>44184.0</v>
      </c>
      <c r="L103" s="39" t="s">
        <v>48</v>
      </c>
      <c r="M103" s="39" t="s">
        <v>41</v>
      </c>
      <c r="N103" s="40" t="s">
        <v>42</v>
      </c>
      <c r="O103" s="45" t="s">
        <v>431</v>
      </c>
      <c r="P103" s="46" t="str">
        <f>HYPERLINK("https://nptel.ac.in/noc/courses/noc19/SEM2/noc19-cy29","https://nptel.ac.in/noc/courses/noc19/SEM2/noc19-cy29")</f>
        <v>https://nptel.ac.in/noc/courses/noc19/SEM2/noc19-cy29</v>
      </c>
      <c r="Q103" s="46" t="str">
        <f>HYPERLINK("https://nptel.ac.in/courses/104/102/104102113/","https://nptel.ac.in/courses/104/102/104102113/")</f>
        <v>https://nptel.ac.in/courses/104/102/104102113/</v>
      </c>
    </row>
    <row r="104">
      <c r="A104" s="33">
        <v>93.0</v>
      </c>
      <c r="B104" s="34" t="s">
        <v>432</v>
      </c>
      <c r="C104" s="56" t="s">
        <v>368</v>
      </c>
      <c r="D104" s="56" t="s">
        <v>433</v>
      </c>
      <c r="E104" s="56" t="s">
        <v>434</v>
      </c>
      <c r="F104" s="43" t="s">
        <v>430</v>
      </c>
      <c r="G104" s="43" t="s">
        <v>4</v>
      </c>
      <c r="H104" s="43" t="s">
        <v>47</v>
      </c>
      <c r="I104" s="37">
        <v>44088.0</v>
      </c>
      <c r="J104" s="37">
        <v>44169.0</v>
      </c>
      <c r="K104" s="38">
        <v>44185.0</v>
      </c>
      <c r="L104" s="39" t="s">
        <v>100</v>
      </c>
      <c r="M104" s="39" t="s">
        <v>41</v>
      </c>
      <c r="N104" s="40" t="s">
        <v>42</v>
      </c>
      <c r="O104" s="45" t="s">
        <v>435</v>
      </c>
      <c r="P104" s="46" t="str">
        <f>HYPERLINK("https://nptel.ac.in/noc/courses/noc19/SEM2/noc19-cy34","https://nptel.ac.in/noc/courses/noc19/SEM2/noc19-cy34")</f>
        <v>https://nptel.ac.in/noc/courses/noc19/SEM2/noc19-cy34</v>
      </c>
      <c r="Q104" s="46" t="str">
        <f>HYPERLINK("https://nptel.ac.in/courses/104/102/104102009/","https://nptel.ac.in/courses/104/102/104102009/")</f>
        <v>https://nptel.ac.in/courses/104/102/104102009/</v>
      </c>
    </row>
    <row r="105">
      <c r="A105" s="33">
        <v>94.0</v>
      </c>
      <c r="B105" s="34" t="s">
        <v>436</v>
      </c>
      <c r="C105" s="56" t="s">
        <v>368</v>
      </c>
      <c r="D105" s="58" t="s">
        <v>437</v>
      </c>
      <c r="E105" s="58" t="s">
        <v>438</v>
      </c>
      <c r="F105" s="77" t="s">
        <v>120</v>
      </c>
      <c r="G105" s="77" t="s">
        <v>4</v>
      </c>
      <c r="H105" s="43" t="s">
        <v>47</v>
      </c>
      <c r="I105" s="37">
        <v>44088.0</v>
      </c>
      <c r="J105" s="37">
        <v>44169.0</v>
      </c>
      <c r="K105" s="38">
        <v>44185.0</v>
      </c>
      <c r="L105" s="39" t="s">
        <v>100</v>
      </c>
      <c r="M105" s="39" t="s">
        <v>49</v>
      </c>
      <c r="N105" s="40" t="s">
        <v>42</v>
      </c>
      <c r="O105" s="45" t="s">
        <v>439</v>
      </c>
      <c r="P105" s="46" t="str">
        <f>HYPERLINK("https://nptel.ac.in/noc/courses/noc19/SEM2/noc19-cy23","https://nptel.ac.in/noc/courses/noc19/SEM2/noc19-cy23")</f>
        <v>https://nptel.ac.in/noc/courses/noc19/SEM2/noc19-cy23</v>
      </c>
      <c r="Q105" s="46" t="str">
        <f>HYPERLINK("https://nptel.ac.in/courses/104/103/104103110/","https://nptel.ac.in/courses/104/103/104103110/")</f>
        <v>https://nptel.ac.in/courses/104/103/104103110/</v>
      </c>
    </row>
    <row r="106">
      <c r="A106" s="33">
        <v>95.0</v>
      </c>
      <c r="B106" s="34" t="s">
        <v>440</v>
      </c>
      <c r="C106" s="56" t="s">
        <v>368</v>
      </c>
      <c r="D106" s="80" t="s">
        <v>441</v>
      </c>
      <c r="E106" s="80" t="s">
        <v>442</v>
      </c>
      <c r="F106" s="81" t="s">
        <v>120</v>
      </c>
      <c r="G106" s="81" t="s">
        <v>4</v>
      </c>
      <c r="H106" s="43" t="s">
        <v>47</v>
      </c>
      <c r="I106" s="37">
        <v>44088.0</v>
      </c>
      <c r="J106" s="37">
        <v>44169.0</v>
      </c>
      <c r="K106" s="38">
        <v>44184.0</v>
      </c>
      <c r="L106" s="39" t="s">
        <v>100</v>
      </c>
      <c r="M106" s="39" t="s">
        <v>49</v>
      </c>
      <c r="N106" s="40" t="s">
        <v>42</v>
      </c>
      <c r="O106" s="45" t="s">
        <v>443</v>
      </c>
      <c r="P106" s="46" t="str">
        <f>HYPERLINK("https://nptel.ac.in/noc/courses/noc19/SEM2/noc19-cy24","https://nptel.ac.in/noc/courses/noc19/SEM2/noc19-cy24")</f>
        <v>https://nptel.ac.in/noc/courses/noc19/SEM2/noc19-cy24</v>
      </c>
      <c r="Q106" s="46" t="str">
        <f>HYPERLINK("https://nptel.ac.in/courses/104/103/104103111/","https://nptel.ac.in/courses/104/103/104103111/")</f>
        <v>https://nptel.ac.in/courses/104/103/104103111/</v>
      </c>
    </row>
    <row r="107">
      <c r="A107" s="33">
        <v>96.0</v>
      </c>
      <c r="B107" s="34" t="s">
        <v>444</v>
      </c>
      <c r="C107" s="56" t="s">
        <v>368</v>
      </c>
      <c r="D107" s="72" t="s">
        <v>445</v>
      </c>
      <c r="E107" s="72" t="s">
        <v>446</v>
      </c>
      <c r="F107" s="82" t="s">
        <v>203</v>
      </c>
      <c r="G107" s="81" t="s">
        <v>4</v>
      </c>
      <c r="H107" s="48" t="s">
        <v>40</v>
      </c>
      <c r="I107" s="37">
        <v>44088.0</v>
      </c>
      <c r="J107" s="37">
        <v>44169.0</v>
      </c>
      <c r="K107" s="38">
        <v>44185.0</v>
      </c>
      <c r="L107" s="39" t="s">
        <v>100</v>
      </c>
      <c r="M107" s="39" t="s">
        <v>49</v>
      </c>
      <c r="N107" s="40" t="s">
        <v>42</v>
      </c>
      <c r="O107" s="45" t="s">
        <v>447</v>
      </c>
      <c r="P107" s="53"/>
      <c r="Q107" s="53"/>
    </row>
    <row r="108">
      <c r="A108" s="33">
        <v>97.0</v>
      </c>
      <c r="B108" s="34" t="s">
        <v>448</v>
      </c>
      <c r="C108" s="56" t="s">
        <v>449</v>
      </c>
      <c r="D108" s="56" t="s">
        <v>450</v>
      </c>
      <c r="E108" s="47" t="s">
        <v>451</v>
      </c>
      <c r="F108" s="43" t="s">
        <v>38</v>
      </c>
      <c r="G108" s="36" t="s">
        <v>39</v>
      </c>
      <c r="H108" s="43" t="s">
        <v>47</v>
      </c>
      <c r="I108" s="37">
        <v>44088.0</v>
      </c>
      <c r="J108" s="37">
        <v>44141.0</v>
      </c>
      <c r="K108" s="38">
        <v>44183.0</v>
      </c>
      <c r="L108" s="39" t="s">
        <v>48</v>
      </c>
      <c r="M108" s="39" t="s">
        <v>49</v>
      </c>
      <c r="N108" s="39" t="s">
        <v>50</v>
      </c>
      <c r="O108" s="45" t="s">
        <v>452</v>
      </c>
      <c r="P108" s="46" t="str">
        <f>HYPERLINK("https://nptel.ac.in/noc/courses/noc19/SEM1/noc19-ce02","https://nptel.ac.in/noc/courses/noc19/SEM1/noc19-ce02")</f>
        <v>https://nptel.ac.in/noc/courses/noc19/SEM1/noc19-ce02</v>
      </c>
      <c r="Q108" s="46" t="str">
        <f>HYPERLINK("https://nptel.ac.in/courses/105/104/105104152/","https://nptel.ac.in/courses/105/104/105104152/")</f>
        <v>https://nptel.ac.in/courses/105/104/105104152/</v>
      </c>
    </row>
    <row r="109">
      <c r="A109" s="33">
        <v>98.0</v>
      </c>
      <c r="B109" s="34" t="s">
        <v>453</v>
      </c>
      <c r="C109" s="56" t="s">
        <v>449</v>
      </c>
      <c r="D109" s="56" t="s">
        <v>454</v>
      </c>
      <c r="E109" s="83" t="s">
        <v>455</v>
      </c>
      <c r="F109" s="43" t="s">
        <v>57</v>
      </c>
      <c r="G109" s="43" t="s">
        <v>4</v>
      </c>
      <c r="H109" s="43" t="s">
        <v>47</v>
      </c>
      <c r="I109" s="37">
        <v>44088.0</v>
      </c>
      <c r="J109" s="37">
        <v>44169.0</v>
      </c>
      <c r="K109" s="38">
        <v>44185.0</v>
      </c>
      <c r="L109" s="39" t="s">
        <v>48</v>
      </c>
      <c r="M109" s="39" t="s">
        <v>49</v>
      </c>
      <c r="N109" s="39" t="s">
        <v>50</v>
      </c>
      <c r="O109" s="45" t="s">
        <v>456</v>
      </c>
      <c r="P109" s="46" t="str">
        <f>HYPERLINK("https://nptel.ac.in/noc/courses/noc19/SEM2/noc19-ce18","https://nptel.ac.in/noc/courses/noc19/SEM2/noc19-ce18")</f>
        <v>https://nptel.ac.in/noc/courses/noc19/SEM2/noc19-ce18</v>
      </c>
      <c r="Q109" s="46" t="str">
        <f>HYPERLINK("https://nptel.ac.in/courses/105/105/105105108/","https://nptel.ac.in/courses/105/105/105105108/")</f>
        <v>https://nptel.ac.in/courses/105/105/105105108/</v>
      </c>
    </row>
    <row r="110">
      <c r="A110" s="33">
        <v>99.0</v>
      </c>
      <c r="B110" s="34" t="s">
        <v>457</v>
      </c>
      <c r="C110" s="56" t="s">
        <v>449</v>
      </c>
      <c r="D110" s="56" t="s">
        <v>458</v>
      </c>
      <c r="E110" s="56" t="s">
        <v>459</v>
      </c>
      <c r="F110" s="43" t="s">
        <v>57</v>
      </c>
      <c r="G110" s="43" t="s">
        <v>4</v>
      </c>
      <c r="H110" s="43" t="s">
        <v>47</v>
      </c>
      <c r="I110" s="37">
        <v>44088.0</v>
      </c>
      <c r="J110" s="37">
        <v>44169.0</v>
      </c>
      <c r="K110" s="38">
        <v>44185.0</v>
      </c>
      <c r="L110" s="39" t="s">
        <v>48</v>
      </c>
      <c r="M110" s="39" t="s">
        <v>49</v>
      </c>
      <c r="N110" s="39" t="s">
        <v>50</v>
      </c>
      <c r="O110" s="45" t="s">
        <v>460</v>
      </c>
      <c r="P110" s="46" t="str">
        <f>HYPERLINK("https://nptel.ac.in/noc/courses/noc19/SEM2/noc19-ce26","https://nptel.ac.in/noc/courses/noc19/SEM2/noc19-ce26")</f>
        <v>https://nptel.ac.in/noc/courses/noc19/SEM2/noc19-ce26</v>
      </c>
      <c r="Q110" s="46" t="str">
        <f>HYPERLINK("https://nptel.ac.in/courses/105/105/105105166/","https://nptel.ac.in/courses/105/105/105105166/")</f>
        <v>https://nptel.ac.in/courses/105/105/105105166/</v>
      </c>
    </row>
    <row r="111">
      <c r="A111" s="33">
        <v>100.0</v>
      </c>
      <c r="B111" s="34" t="s">
        <v>461</v>
      </c>
      <c r="C111" s="56" t="s">
        <v>449</v>
      </c>
      <c r="D111" s="56" t="s">
        <v>462</v>
      </c>
      <c r="E111" s="56" t="s">
        <v>463</v>
      </c>
      <c r="F111" s="43" t="s">
        <v>57</v>
      </c>
      <c r="G111" s="43" t="s">
        <v>4</v>
      </c>
      <c r="H111" s="43" t="s">
        <v>47</v>
      </c>
      <c r="I111" s="37">
        <v>44088.0</v>
      </c>
      <c r="J111" s="37">
        <v>44169.0</v>
      </c>
      <c r="K111" s="38">
        <v>44184.0</v>
      </c>
      <c r="L111" s="39" t="s">
        <v>48</v>
      </c>
      <c r="M111" s="39" t="s">
        <v>49</v>
      </c>
      <c r="N111" s="39" t="s">
        <v>50</v>
      </c>
      <c r="O111" s="45" t="s">
        <v>464</v>
      </c>
      <c r="P111" s="46" t="str">
        <f>HYPERLINK("https://nptel.ac.in/noc/courses/noc19/SEM2/noc19-ce19","https://nptel.ac.in/noc/courses/noc19/SEM2/noc19-ce19")</f>
        <v>https://nptel.ac.in/noc/courses/noc19/SEM2/noc19-ce19</v>
      </c>
      <c r="Q111" s="46" t="str">
        <f>HYPERLINK("https://nptel.ac.in/courses/105/105/105105176/","https://nptel.ac.in/courses/105/105/105105176/")</f>
        <v>https://nptel.ac.in/courses/105/105/105105176/</v>
      </c>
    </row>
    <row r="112">
      <c r="A112" s="33">
        <v>101.0</v>
      </c>
      <c r="B112" s="34" t="s">
        <v>465</v>
      </c>
      <c r="C112" s="56" t="s">
        <v>449</v>
      </c>
      <c r="D112" s="56" t="s">
        <v>466</v>
      </c>
      <c r="E112" s="47" t="s">
        <v>467</v>
      </c>
      <c r="F112" s="43" t="s">
        <v>57</v>
      </c>
      <c r="G112" s="43" t="s">
        <v>4</v>
      </c>
      <c r="H112" s="43" t="s">
        <v>47</v>
      </c>
      <c r="I112" s="37">
        <v>44088.0</v>
      </c>
      <c r="J112" s="37">
        <v>44169.0</v>
      </c>
      <c r="K112" s="38">
        <v>44185.0</v>
      </c>
      <c r="L112" s="39" t="s">
        <v>48</v>
      </c>
      <c r="M112" s="39" t="s">
        <v>49</v>
      </c>
      <c r="N112" s="39" t="s">
        <v>50</v>
      </c>
      <c r="O112" s="84" t="s">
        <v>468</v>
      </c>
      <c r="P112" s="46" t="str">
        <f>HYPERLINK("https://nptel.ac.in/noc/courses/noc19/SEM2/noc19-ce25","https://nptel.ac.in/noc/courses/noc19/SEM2/noc19-ce25")</f>
        <v>https://nptel.ac.in/noc/courses/noc19/SEM2/noc19-ce25</v>
      </c>
      <c r="Q112" s="46" t="str">
        <f>HYPERLINK("https://nptel.ac.in/courses/105/105/105105162/","https://nptel.ac.in/courses/105/105/105105162/")</f>
        <v>https://nptel.ac.in/courses/105/105/105105162/</v>
      </c>
    </row>
    <row r="113">
      <c r="A113" s="33">
        <v>102.0</v>
      </c>
      <c r="B113" s="34" t="s">
        <v>469</v>
      </c>
      <c r="C113" s="56" t="s">
        <v>449</v>
      </c>
      <c r="D113" s="56" t="s">
        <v>470</v>
      </c>
      <c r="E113" s="56" t="s">
        <v>471</v>
      </c>
      <c r="F113" s="43" t="s">
        <v>57</v>
      </c>
      <c r="G113" s="43" t="s">
        <v>4</v>
      </c>
      <c r="H113" s="43" t="s">
        <v>47</v>
      </c>
      <c r="I113" s="37">
        <v>44088.0</v>
      </c>
      <c r="J113" s="37">
        <v>44169.0</v>
      </c>
      <c r="K113" s="38">
        <v>44185.0</v>
      </c>
      <c r="L113" s="39" t="s">
        <v>48</v>
      </c>
      <c r="M113" s="39" t="s">
        <v>49</v>
      </c>
      <c r="N113" s="39" t="s">
        <v>50</v>
      </c>
      <c r="O113" s="45" t="s">
        <v>472</v>
      </c>
      <c r="P113" s="46" t="str">
        <f>HYPERLINK("https://nptel.ac.in/noc/courses/noc19/SEM1/noc19-ce01","https://nptel.ac.in/noc/courses/noc19/SEM1/noc19-ce01")</f>
        <v>https://nptel.ac.in/noc/courses/noc19/SEM1/noc19-ce01</v>
      </c>
      <c r="Q113" s="46" t="str">
        <f>HYPERLINK("https://nptel.ac.in/courses/105/105/105105168/","https://nptel.ac.in/courses/105/105/105105168/")</f>
        <v>https://nptel.ac.in/courses/105/105/105105168/</v>
      </c>
    </row>
    <row r="114">
      <c r="A114" s="33">
        <v>103.0</v>
      </c>
      <c r="B114" s="34" t="s">
        <v>473</v>
      </c>
      <c r="C114" s="56" t="s">
        <v>449</v>
      </c>
      <c r="D114" s="56" t="s">
        <v>474</v>
      </c>
      <c r="E114" s="56" t="s">
        <v>475</v>
      </c>
      <c r="F114" s="43" t="s">
        <v>57</v>
      </c>
      <c r="G114" s="43" t="s">
        <v>4</v>
      </c>
      <c r="H114" s="43" t="s">
        <v>47</v>
      </c>
      <c r="I114" s="37">
        <v>44088.0</v>
      </c>
      <c r="J114" s="37">
        <v>44169.0</v>
      </c>
      <c r="K114" s="38">
        <v>44184.0</v>
      </c>
      <c r="L114" s="39" t="s">
        <v>100</v>
      </c>
      <c r="M114" s="39" t="s">
        <v>49</v>
      </c>
      <c r="N114" s="40" t="s">
        <v>42</v>
      </c>
      <c r="O114" s="45" t="s">
        <v>476</v>
      </c>
      <c r="P114" s="46" t="str">
        <f>HYPERLINK("https://nptel.ac.in/noc/courses/noc19/SEM2/noc19-ce22","https://nptel.ac.in/noc/courses/noc19/SEM2/noc19-ce22")</f>
        <v>https://nptel.ac.in/noc/courses/noc19/SEM2/noc19-ce22</v>
      </c>
      <c r="Q114" s="46" t="str">
        <f>HYPERLINK("https://nptel.ac.in/courses/105/105/105105105/","https://nptel.ac.in/courses/105/105/105105105/")</f>
        <v>https://nptel.ac.in/courses/105/105/105105105/</v>
      </c>
    </row>
    <row r="115">
      <c r="A115" s="33">
        <v>104.0</v>
      </c>
      <c r="B115" s="34" t="s">
        <v>477</v>
      </c>
      <c r="C115" s="56" t="s">
        <v>449</v>
      </c>
      <c r="D115" s="56" t="s">
        <v>478</v>
      </c>
      <c r="E115" s="56" t="s">
        <v>475</v>
      </c>
      <c r="F115" s="43" t="s">
        <v>57</v>
      </c>
      <c r="G115" s="43" t="s">
        <v>174</v>
      </c>
      <c r="H115" s="43" t="s">
        <v>47</v>
      </c>
      <c r="I115" s="37">
        <v>44088.0</v>
      </c>
      <c r="J115" s="37">
        <v>44113.0</v>
      </c>
      <c r="K115" s="38">
        <v>44184.0</v>
      </c>
      <c r="L115" s="39" t="s">
        <v>48</v>
      </c>
      <c r="M115" s="39" t="s">
        <v>41</v>
      </c>
      <c r="N115" s="40" t="s">
        <v>42</v>
      </c>
      <c r="O115" s="45" t="s">
        <v>479</v>
      </c>
      <c r="P115" s="46" t="str">
        <f>HYPERLINK("https://nptel.ac.in/noc/courses/noc19/SEM2/noc19-ce23","https://nptel.ac.in/noc/courses/noc19/SEM2/noc19-ce23")</f>
        <v>https://nptel.ac.in/noc/courses/noc19/SEM2/noc19-ce23</v>
      </c>
      <c r="Q115" s="46" t="str">
        <f>HYPERLINK("https://nptel.ac.in/courses/105/105/105105165/","https://nptel.ac.in/courses/105/105/105105165/")</f>
        <v>https://nptel.ac.in/courses/105/105/105105165/</v>
      </c>
    </row>
    <row r="116">
      <c r="A116" s="33">
        <v>105.0</v>
      </c>
      <c r="B116" s="34" t="s">
        <v>480</v>
      </c>
      <c r="C116" s="56" t="s">
        <v>449</v>
      </c>
      <c r="D116" s="56" t="s">
        <v>481</v>
      </c>
      <c r="E116" s="47" t="s">
        <v>482</v>
      </c>
      <c r="F116" s="43" t="s">
        <v>57</v>
      </c>
      <c r="G116" s="36" t="s">
        <v>39</v>
      </c>
      <c r="H116" s="43" t="s">
        <v>47</v>
      </c>
      <c r="I116" s="37">
        <v>44088.0</v>
      </c>
      <c r="J116" s="37">
        <v>44141.0</v>
      </c>
      <c r="K116" s="38">
        <v>44183.0</v>
      </c>
      <c r="L116" s="39" t="s">
        <v>48</v>
      </c>
      <c r="M116" s="39" t="s">
        <v>49</v>
      </c>
      <c r="N116" s="39" t="s">
        <v>50</v>
      </c>
      <c r="O116" s="45" t="s">
        <v>483</v>
      </c>
      <c r="P116" s="46" t="str">
        <f>HYPERLINK("https://nptel.ac.in/noc/courses/noc19/SEM2/noc19-ce33","https://nptel.ac.in/noc/courses/noc19/SEM2/noc19-ce33")</f>
        <v>https://nptel.ac.in/noc/courses/noc19/SEM2/noc19-ce33</v>
      </c>
      <c r="Q116" s="46" t="str">
        <f>HYPERLINK("https://nptel.ac.in/courses/105/105/105105180/","https://nptel.ac.in/courses/105/105/105105180/")</f>
        <v>https://nptel.ac.in/courses/105/105/105105180/</v>
      </c>
    </row>
    <row r="117">
      <c r="A117" s="33">
        <v>106.0</v>
      </c>
      <c r="B117" s="34" t="s">
        <v>484</v>
      </c>
      <c r="C117" s="56" t="s">
        <v>449</v>
      </c>
      <c r="D117" s="56" t="s">
        <v>485</v>
      </c>
      <c r="E117" s="47" t="s">
        <v>482</v>
      </c>
      <c r="F117" s="43" t="s">
        <v>57</v>
      </c>
      <c r="G117" s="43" t="s">
        <v>4</v>
      </c>
      <c r="H117" s="43" t="s">
        <v>47</v>
      </c>
      <c r="I117" s="37">
        <v>44088.0</v>
      </c>
      <c r="J117" s="37">
        <v>44169.0</v>
      </c>
      <c r="K117" s="38">
        <v>44184.0</v>
      </c>
      <c r="L117" s="39" t="s">
        <v>28</v>
      </c>
      <c r="M117" s="39" t="s">
        <v>29</v>
      </c>
      <c r="N117" s="40" t="s">
        <v>42</v>
      </c>
      <c r="O117" s="45" t="s">
        <v>486</v>
      </c>
      <c r="P117" s="46" t="str">
        <f>HYPERLINK("https://nptel.ac.in/noc/courses/noc18/SEM2/noc18-ce18","https://nptel.ac.in/noc/courses/noc18/SEM2/noc18-ce18")</f>
        <v>https://nptel.ac.in/noc/courses/noc18/SEM2/noc18-ce18</v>
      </c>
      <c r="Q117" s="46" t="str">
        <f>HYPERLINK("https://nptel.ac.in/courses/105/105/105105177/","https://nptel.ac.in/courses/105/105/105105177/")</f>
        <v>https://nptel.ac.in/courses/105/105/105105177/</v>
      </c>
    </row>
    <row r="118">
      <c r="A118" s="33">
        <v>107.0</v>
      </c>
      <c r="B118" s="34" t="s">
        <v>487</v>
      </c>
      <c r="C118" s="56" t="s">
        <v>449</v>
      </c>
      <c r="D118" s="56" t="s">
        <v>488</v>
      </c>
      <c r="E118" s="56" t="s">
        <v>489</v>
      </c>
      <c r="F118" s="43" t="s">
        <v>57</v>
      </c>
      <c r="G118" s="43" t="s">
        <v>4</v>
      </c>
      <c r="H118" s="43" t="s">
        <v>47</v>
      </c>
      <c r="I118" s="37">
        <v>44088.0</v>
      </c>
      <c r="J118" s="37">
        <v>44169.0</v>
      </c>
      <c r="K118" s="38">
        <v>44185.0</v>
      </c>
      <c r="L118" s="39" t="s">
        <v>100</v>
      </c>
      <c r="M118" s="39" t="s">
        <v>49</v>
      </c>
      <c r="N118" s="40" t="s">
        <v>42</v>
      </c>
      <c r="O118" s="45" t="s">
        <v>490</v>
      </c>
      <c r="P118" s="46" t="str">
        <f>HYPERLINK("https://nptel.ac.in/noc/courses/noc19/SEM2/noc19-ce31","https://nptel.ac.in/noc/courses/noc19/SEM2/noc19-ce31")</f>
        <v>https://nptel.ac.in/noc/courses/noc19/SEM2/noc19-ce31</v>
      </c>
      <c r="Q118" s="46" t="str">
        <f>HYPERLINK("https://nptel.ac.in/courses/105/105/105105160/","https://nptel.ac.in/courses/105/105/105105160/")</f>
        <v>https://nptel.ac.in/courses/105/105/105105160/</v>
      </c>
    </row>
    <row r="119">
      <c r="A119" s="33">
        <v>108.0</v>
      </c>
      <c r="B119" s="34" t="s">
        <v>491</v>
      </c>
      <c r="C119" s="56" t="s">
        <v>449</v>
      </c>
      <c r="D119" s="56" t="s">
        <v>492</v>
      </c>
      <c r="E119" s="56" t="s">
        <v>493</v>
      </c>
      <c r="F119" s="43" t="s">
        <v>126</v>
      </c>
      <c r="G119" s="36" t="s">
        <v>39</v>
      </c>
      <c r="H119" s="43" t="s">
        <v>47</v>
      </c>
      <c r="I119" s="37">
        <v>44088.0</v>
      </c>
      <c r="J119" s="37">
        <v>44141.0</v>
      </c>
      <c r="K119" s="38">
        <v>44183.0</v>
      </c>
      <c r="L119" s="39" t="s">
        <v>48</v>
      </c>
      <c r="M119" s="39" t="s">
        <v>41</v>
      </c>
      <c r="N119" s="40" t="s">
        <v>42</v>
      </c>
      <c r="O119" s="45" t="s">
        <v>494</v>
      </c>
      <c r="P119" s="46" t="str">
        <f>HYPERLINK("https://nptel.ac.in/noc/courses/noc19/SEM2/noc19-ce30","https://nptel.ac.in/noc/courses/noc19/SEM2/noc19-ce30")</f>
        <v>https://nptel.ac.in/noc/courses/noc19/SEM2/noc19-ce30</v>
      </c>
      <c r="Q119" s="46" t="str">
        <f>HYPERLINK("https://nptel.ac.in/courses/105/106/105106149/","https://nptel.ac.in/courses/105/106/105106149/")</f>
        <v>https://nptel.ac.in/courses/105/106/105106149/</v>
      </c>
    </row>
    <row r="120">
      <c r="A120" s="33">
        <v>109.0</v>
      </c>
      <c r="B120" s="34" t="s">
        <v>495</v>
      </c>
      <c r="C120" s="56" t="s">
        <v>449</v>
      </c>
      <c r="D120" s="56" t="s">
        <v>496</v>
      </c>
      <c r="E120" s="56" t="s">
        <v>497</v>
      </c>
      <c r="F120" s="43" t="s">
        <v>126</v>
      </c>
      <c r="G120" s="43" t="s">
        <v>4</v>
      </c>
      <c r="H120" s="43" t="s">
        <v>47</v>
      </c>
      <c r="I120" s="37">
        <v>44088.0</v>
      </c>
      <c r="J120" s="37">
        <v>44169.0</v>
      </c>
      <c r="K120" s="38">
        <v>44185.0</v>
      </c>
      <c r="L120" s="39" t="s">
        <v>100</v>
      </c>
      <c r="M120" s="39" t="s">
        <v>41</v>
      </c>
      <c r="N120" s="40" t="s">
        <v>42</v>
      </c>
      <c r="O120" s="45" t="s">
        <v>498</v>
      </c>
      <c r="P120" s="46" t="str">
        <f>HYPERLINK("https://nptel.ac.in/noc/courses/noc19/SEM2/noc19-ce44","https://nptel.ac.in/noc/courses/noc19/SEM2/noc19-ce44")</f>
        <v>https://nptel.ac.in/noc/courses/noc19/SEM2/noc19-ce44</v>
      </c>
      <c r="Q120" s="46" t="str">
        <f>HYPERLINK("https://nptel.ac.in/courses/105/106/105106176/","https://nptel.ac.in/courses/105/106/105106176/")</f>
        <v>https://nptel.ac.in/courses/105/106/105106176/</v>
      </c>
    </row>
    <row r="121">
      <c r="A121" s="33">
        <v>110.0</v>
      </c>
      <c r="B121" s="34" t="s">
        <v>499</v>
      </c>
      <c r="C121" s="56" t="s">
        <v>449</v>
      </c>
      <c r="D121" s="56" t="s">
        <v>500</v>
      </c>
      <c r="E121" s="47" t="s">
        <v>501</v>
      </c>
      <c r="F121" s="43" t="s">
        <v>502</v>
      </c>
      <c r="G121" s="43" t="s">
        <v>4</v>
      </c>
      <c r="H121" s="43" t="s">
        <v>47</v>
      </c>
      <c r="I121" s="37">
        <v>44088.0</v>
      </c>
      <c r="J121" s="37">
        <v>44169.0</v>
      </c>
      <c r="K121" s="38">
        <v>44185.0</v>
      </c>
      <c r="L121" s="39" t="s">
        <v>28</v>
      </c>
      <c r="M121" s="39" t="s">
        <v>41</v>
      </c>
      <c r="N121" s="40" t="s">
        <v>42</v>
      </c>
      <c r="O121" s="45" t="s">
        <v>503</v>
      </c>
      <c r="P121" s="46" t="str">
        <f>HYPERLINK("https://nptel.ac.in/noc/courses/noc19/SEM2/noc19-ce43","https://nptel.ac.in/noc/courses/noc19/SEM2/noc19-ce43")</f>
        <v>https://nptel.ac.in/noc/courses/noc19/SEM2/noc19-ce43</v>
      </c>
      <c r="Q121" s="46" t="str">
        <f>HYPERLINK("https://nptel.ac.in/courses/105/106/105106178/","https://nptel.ac.in/courses/105/106/105106178/")</f>
        <v>https://nptel.ac.in/courses/105/106/105106178/</v>
      </c>
    </row>
    <row r="122">
      <c r="A122" s="33">
        <v>111.0</v>
      </c>
      <c r="B122" s="34" t="s">
        <v>504</v>
      </c>
      <c r="C122" s="56" t="s">
        <v>449</v>
      </c>
      <c r="D122" s="56" t="s">
        <v>505</v>
      </c>
      <c r="E122" s="47" t="s">
        <v>501</v>
      </c>
      <c r="F122" s="43" t="s">
        <v>502</v>
      </c>
      <c r="G122" s="43" t="s">
        <v>4</v>
      </c>
      <c r="H122" s="43" t="s">
        <v>47</v>
      </c>
      <c r="I122" s="37">
        <v>44088.0</v>
      </c>
      <c r="J122" s="37">
        <v>44169.0</v>
      </c>
      <c r="K122" s="38">
        <v>44184.0</v>
      </c>
      <c r="L122" s="39" t="s">
        <v>48</v>
      </c>
      <c r="M122" s="39" t="s">
        <v>41</v>
      </c>
      <c r="N122" s="40" t="s">
        <v>42</v>
      </c>
      <c r="O122" s="45" t="s">
        <v>506</v>
      </c>
      <c r="P122" s="46" t="str">
        <f>HYPERLINK("https://nptel.ac.in/noc/courses/noc19/SEM2/noc19-ce42","https://nptel.ac.in/noc/courses/noc19/SEM2/noc19-ce42")</f>
        <v>https://nptel.ac.in/noc/courses/noc19/SEM2/noc19-ce42</v>
      </c>
      <c r="Q122" s="46" t="str">
        <f>HYPERLINK("https://nptel.ac.in/courses/105/106/105106177/","https://nptel.ac.in/courses/105/106/105106177/")</f>
        <v>https://nptel.ac.in/courses/105/106/105106177/</v>
      </c>
    </row>
    <row r="123">
      <c r="A123" s="33">
        <v>112.0</v>
      </c>
      <c r="B123" s="34" t="s">
        <v>507</v>
      </c>
      <c r="C123" s="56" t="s">
        <v>449</v>
      </c>
      <c r="D123" s="56" t="s">
        <v>508</v>
      </c>
      <c r="E123" s="56" t="s">
        <v>509</v>
      </c>
      <c r="F123" s="43" t="s">
        <v>83</v>
      </c>
      <c r="G123" s="43" t="s">
        <v>174</v>
      </c>
      <c r="H123" s="43" t="s">
        <v>47</v>
      </c>
      <c r="I123" s="37">
        <v>44088.0</v>
      </c>
      <c r="J123" s="37">
        <v>44113.0</v>
      </c>
      <c r="K123" s="38">
        <v>44183.0</v>
      </c>
      <c r="L123" s="39" t="s">
        <v>28</v>
      </c>
      <c r="M123" s="39" t="s">
        <v>49</v>
      </c>
      <c r="N123" s="40" t="s">
        <v>42</v>
      </c>
      <c r="O123" s="45" t="s">
        <v>510</v>
      </c>
      <c r="P123" s="46" t="str">
        <f>HYPERLINK("https://nptel.ac.in/noc/courses/noc19/SEM2/noc19-ce36","https://nptel.ac.in/noc/courses/noc19/SEM2/noc19-ce36")</f>
        <v>https://nptel.ac.in/noc/courses/noc19/SEM2/noc19-ce36</v>
      </c>
      <c r="Q123" s="46" t="str">
        <f>HYPERLINK("https://nptel.ac.in/courses/105/101/105101160/","https://nptel.ac.in/courses/105/101/105101160/")</f>
        <v>https://nptel.ac.in/courses/105/101/105101160/</v>
      </c>
    </row>
    <row r="124">
      <c r="A124" s="33">
        <v>113.0</v>
      </c>
      <c r="B124" s="34" t="s">
        <v>511</v>
      </c>
      <c r="C124" s="56" t="s">
        <v>449</v>
      </c>
      <c r="D124" s="47" t="s">
        <v>512</v>
      </c>
      <c r="E124" s="56" t="s">
        <v>509</v>
      </c>
      <c r="F124" s="43" t="s">
        <v>83</v>
      </c>
      <c r="G124" s="43" t="s">
        <v>174</v>
      </c>
      <c r="H124" s="43" t="s">
        <v>47</v>
      </c>
      <c r="I124" s="37">
        <v>44088.0</v>
      </c>
      <c r="J124" s="37">
        <v>44113.0</v>
      </c>
      <c r="K124" s="38">
        <v>44183.0</v>
      </c>
      <c r="L124" s="39" t="s">
        <v>28</v>
      </c>
      <c r="M124" s="39" t="s">
        <v>41</v>
      </c>
      <c r="N124" s="40" t="s">
        <v>42</v>
      </c>
      <c r="O124" s="45" t="s">
        <v>513</v>
      </c>
      <c r="P124" s="46" t="str">
        <f>HYPERLINK("https://nptel.ac.in/noc/courses/noc19/SEM2/noc19-ce35","https://nptel.ac.in/noc/courses/noc19/SEM2/noc19-ce35")</f>
        <v>https://nptel.ac.in/noc/courses/noc19/SEM2/noc19-ce35</v>
      </c>
      <c r="Q124" s="46" t="str">
        <f>HYPERLINK("https://nptel.ac.in/courses/105/101/105101176/","https://nptel.ac.in/courses/105/101/105101176/")</f>
        <v>https://nptel.ac.in/courses/105/101/105101176/</v>
      </c>
    </row>
    <row r="125">
      <c r="A125" s="33">
        <v>114.0</v>
      </c>
      <c r="B125" s="34" t="s">
        <v>514</v>
      </c>
      <c r="C125" s="56" t="s">
        <v>449</v>
      </c>
      <c r="D125" s="56" t="s">
        <v>515</v>
      </c>
      <c r="E125" s="56" t="s">
        <v>516</v>
      </c>
      <c r="F125" s="43" t="s">
        <v>126</v>
      </c>
      <c r="G125" s="43" t="s">
        <v>4</v>
      </c>
      <c r="H125" s="43" t="s">
        <v>47</v>
      </c>
      <c r="I125" s="37">
        <v>44088.0</v>
      </c>
      <c r="J125" s="37">
        <v>44169.0</v>
      </c>
      <c r="K125" s="38">
        <v>44184.0</v>
      </c>
      <c r="L125" s="39" t="s">
        <v>48</v>
      </c>
      <c r="M125" s="39" t="s">
        <v>49</v>
      </c>
      <c r="N125" s="39" t="s">
        <v>50</v>
      </c>
      <c r="O125" s="45" t="s">
        <v>517</v>
      </c>
      <c r="P125" s="46" t="str">
        <f>HYPERLINK("https://nptel.ac.in/noc/courses/noc18/SEM1/noc18-ce04","https://nptel.ac.in/noc/courses/noc18/SEM1/noc18-ce04")</f>
        <v>https://nptel.ac.in/noc/courses/noc18/SEM1/noc18-ce04</v>
      </c>
      <c r="Q125" s="46" t="str">
        <f>HYPERLINK("https://nptel.ac.in/courses/105/106/105106172/","https://nptel.ac.in/courses/105/106/105106172/")</f>
        <v>https://nptel.ac.in/courses/105/106/105106172/</v>
      </c>
    </row>
    <row r="126">
      <c r="A126" s="33">
        <v>115.0</v>
      </c>
      <c r="B126" s="34" t="s">
        <v>518</v>
      </c>
      <c r="C126" s="56" t="s">
        <v>449</v>
      </c>
      <c r="D126" s="56" t="s">
        <v>519</v>
      </c>
      <c r="E126" s="47" t="s">
        <v>520</v>
      </c>
      <c r="F126" s="57" t="s">
        <v>147</v>
      </c>
      <c r="G126" s="43" t="s">
        <v>174</v>
      </c>
      <c r="H126" s="43" t="s">
        <v>47</v>
      </c>
      <c r="I126" s="37">
        <v>44088.0</v>
      </c>
      <c r="J126" s="37">
        <v>44113.0</v>
      </c>
      <c r="K126" s="38">
        <v>44183.0</v>
      </c>
      <c r="L126" s="39" t="s">
        <v>48</v>
      </c>
      <c r="M126" s="39" t="s">
        <v>49</v>
      </c>
      <c r="N126" s="39" t="s">
        <v>50</v>
      </c>
      <c r="O126" s="45" t="s">
        <v>521</v>
      </c>
      <c r="P126" s="46" t="str">
        <f>HYPERLINK("https://nptel.ac.in/noc/courses/noc19/SEM2/noc19-ce39","https://nptel.ac.in/noc/courses/noc19/SEM2/noc19-ce39")</f>
        <v>https://nptel.ac.in/noc/courses/noc19/SEM2/noc19-ce39</v>
      </c>
      <c r="Q126" s="46" t="str">
        <f>HYPERLINK("https://nptel.ac.in/courses/105/107/105107157/","https://nptel.ac.in/courses/105/107/105107157/")</f>
        <v>https://nptel.ac.in/courses/105/107/105107157/</v>
      </c>
    </row>
    <row r="127">
      <c r="A127" s="33">
        <v>116.0</v>
      </c>
      <c r="B127" s="34" t="s">
        <v>522</v>
      </c>
      <c r="C127" s="58" t="s">
        <v>449</v>
      </c>
      <c r="D127" s="85" t="s">
        <v>523</v>
      </c>
      <c r="E127" s="86" t="s">
        <v>524</v>
      </c>
      <c r="F127" s="57" t="s">
        <v>147</v>
      </c>
      <c r="G127" s="43" t="s">
        <v>39</v>
      </c>
      <c r="H127" s="57" t="s">
        <v>40</v>
      </c>
      <c r="I127" s="37">
        <v>44088.0</v>
      </c>
      <c r="J127" s="37">
        <v>44141.0</v>
      </c>
      <c r="K127" s="38">
        <v>44184.0</v>
      </c>
      <c r="L127" s="39" t="s">
        <v>28</v>
      </c>
      <c r="M127" s="39" t="s">
        <v>29</v>
      </c>
      <c r="N127" s="40" t="s">
        <v>42</v>
      </c>
      <c r="O127" s="45" t="s">
        <v>525</v>
      </c>
      <c r="P127" s="42"/>
      <c r="Q127" s="42"/>
    </row>
    <row r="128">
      <c r="A128" s="33">
        <v>117.0</v>
      </c>
      <c r="B128" s="34" t="s">
        <v>526</v>
      </c>
      <c r="C128" s="59" t="s">
        <v>449</v>
      </c>
      <c r="D128" s="47" t="s">
        <v>527</v>
      </c>
      <c r="E128" s="47" t="s">
        <v>528</v>
      </c>
      <c r="F128" s="43" t="s">
        <v>57</v>
      </c>
      <c r="G128" s="43" t="s">
        <v>4</v>
      </c>
      <c r="H128" s="48" t="s">
        <v>40</v>
      </c>
      <c r="I128" s="37">
        <v>44088.0</v>
      </c>
      <c r="J128" s="37">
        <v>44169.0</v>
      </c>
      <c r="K128" s="38">
        <v>44184.0</v>
      </c>
      <c r="L128" s="39" t="s">
        <v>28</v>
      </c>
      <c r="M128" s="39" t="s">
        <v>41</v>
      </c>
      <c r="N128" s="40" t="s">
        <v>42</v>
      </c>
      <c r="O128" s="45" t="s">
        <v>529</v>
      </c>
      <c r="P128" s="42"/>
      <c r="Q128" s="42"/>
    </row>
    <row r="129">
      <c r="A129" s="33">
        <v>118.0</v>
      </c>
      <c r="B129" s="34" t="s">
        <v>530</v>
      </c>
      <c r="C129" s="59" t="s">
        <v>449</v>
      </c>
      <c r="D129" s="47" t="s">
        <v>531</v>
      </c>
      <c r="E129" s="47" t="s">
        <v>532</v>
      </c>
      <c r="F129" s="48" t="s">
        <v>120</v>
      </c>
      <c r="G129" s="36" t="s">
        <v>39</v>
      </c>
      <c r="H129" s="48" t="s">
        <v>40</v>
      </c>
      <c r="I129" s="37">
        <v>44088.0</v>
      </c>
      <c r="J129" s="37">
        <v>44141.0</v>
      </c>
      <c r="K129" s="38">
        <v>44184.0</v>
      </c>
      <c r="L129" s="39" t="s">
        <v>28</v>
      </c>
      <c r="M129" s="39" t="s">
        <v>41</v>
      </c>
      <c r="N129" s="40" t="s">
        <v>42</v>
      </c>
      <c r="O129" s="45" t="s">
        <v>533</v>
      </c>
      <c r="P129" s="42"/>
      <c r="Q129" s="42"/>
    </row>
    <row r="130">
      <c r="A130" s="33">
        <v>119.0</v>
      </c>
      <c r="B130" s="34" t="s">
        <v>534</v>
      </c>
      <c r="C130" s="56" t="s">
        <v>449</v>
      </c>
      <c r="D130" s="56" t="s">
        <v>535</v>
      </c>
      <c r="E130" s="47" t="s">
        <v>536</v>
      </c>
      <c r="F130" s="43" t="s">
        <v>126</v>
      </c>
      <c r="G130" s="43" t="s">
        <v>4</v>
      </c>
      <c r="H130" s="43" t="s">
        <v>47</v>
      </c>
      <c r="I130" s="37">
        <v>44088.0</v>
      </c>
      <c r="J130" s="37">
        <v>44169.0</v>
      </c>
      <c r="K130" s="38">
        <v>44184.0</v>
      </c>
      <c r="L130" s="39" t="s">
        <v>28</v>
      </c>
      <c r="M130" s="39" t="s">
        <v>41</v>
      </c>
      <c r="N130" s="40" t="s">
        <v>42</v>
      </c>
      <c r="O130" s="45" t="s">
        <v>537</v>
      </c>
      <c r="P130" s="46" t="str">
        <f>HYPERLINK("https://nptel.ac.in/noc/courses/noc19/SEM2/noc19-ce21","https://nptel.ac.in/noc/courses/noc19/SEM2/noc19-ce21")</f>
        <v>https://nptel.ac.in/noc/courses/noc19/SEM2/noc19-ce21</v>
      </c>
      <c r="Q130" s="46" t="str">
        <f>HYPERLINK("https://nptel.ac.in/courses/105/106/105106197/","https://nptel.ac.in/courses/105/106/105106197/")</f>
        <v>https://nptel.ac.in/courses/105/106/105106197/</v>
      </c>
    </row>
    <row r="131">
      <c r="A131" s="33">
        <v>120.0</v>
      </c>
      <c r="B131" s="34" t="s">
        <v>538</v>
      </c>
      <c r="C131" s="56" t="s">
        <v>449</v>
      </c>
      <c r="D131" s="47" t="s">
        <v>539</v>
      </c>
      <c r="E131" s="47" t="s">
        <v>540</v>
      </c>
      <c r="F131" s="48" t="s">
        <v>120</v>
      </c>
      <c r="G131" s="43" t="s">
        <v>4</v>
      </c>
      <c r="H131" s="48" t="s">
        <v>40</v>
      </c>
      <c r="I131" s="37">
        <v>44088.0</v>
      </c>
      <c r="J131" s="37">
        <v>44169.0</v>
      </c>
      <c r="K131" s="38">
        <v>44185.0</v>
      </c>
      <c r="L131" s="39" t="s">
        <v>28</v>
      </c>
      <c r="M131" s="39" t="s">
        <v>29</v>
      </c>
      <c r="N131" s="40" t="s">
        <v>42</v>
      </c>
      <c r="O131" s="45" t="s">
        <v>541</v>
      </c>
      <c r="P131" s="42"/>
      <c r="Q131" s="42"/>
    </row>
    <row r="132">
      <c r="A132" s="33">
        <v>121.0</v>
      </c>
      <c r="B132" s="34" t="s">
        <v>542</v>
      </c>
      <c r="C132" s="56" t="s">
        <v>449</v>
      </c>
      <c r="D132" s="59" t="s">
        <v>543</v>
      </c>
      <c r="E132" s="87" t="s">
        <v>544</v>
      </c>
      <c r="F132" s="36" t="s">
        <v>147</v>
      </c>
      <c r="G132" s="43" t="s">
        <v>4</v>
      </c>
      <c r="H132" s="65" t="s">
        <v>47</v>
      </c>
      <c r="I132" s="37">
        <v>44088.0</v>
      </c>
      <c r="J132" s="37">
        <v>44169.0</v>
      </c>
      <c r="K132" s="38">
        <v>44184.0</v>
      </c>
      <c r="L132" s="60" t="s">
        <v>100</v>
      </c>
      <c r="M132" s="60" t="s">
        <v>49</v>
      </c>
      <c r="N132" s="79" t="s">
        <v>42</v>
      </c>
      <c r="O132" s="55" t="s">
        <v>545</v>
      </c>
      <c r="P132" s="44" t="s">
        <v>546</v>
      </c>
      <c r="Q132" s="44" t="s">
        <v>547</v>
      </c>
    </row>
    <row r="133">
      <c r="A133" s="33">
        <v>122.0</v>
      </c>
      <c r="B133" s="34" t="s">
        <v>548</v>
      </c>
      <c r="C133" s="56" t="s">
        <v>449</v>
      </c>
      <c r="D133" s="58" t="s">
        <v>549</v>
      </c>
      <c r="E133" s="58" t="s">
        <v>550</v>
      </c>
      <c r="F133" s="77" t="s">
        <v>120</v>
      </c>
      <c r="G133" s="77" t="s">
        <v>263</v>
      </c>
      <c r="H133" s="43" t="s">
        <v>47</v>
      </c>
      <c r="I133" s="37">
        <v>44088.0</v>
      </c>
      <c r="J133" s="37">
        <v>44141.0</v>
      </c>
      <c r="K133" s="38">
        <v>44183.0</v>
      </c>
      <c r="L133" s="39" t="s">
        <v>28</v>
      </c>
      <c r="M133" s="39" t="s">
        <v>49</v>
      </c>
      <c r="N133" s="40" t="s">
        <v>42</v>
      </c>
      <c r="O133" s="45" t="s">
        <v>551</v>
      </c>
      <c r="P133" s="46" t="str">
        <f>HYPERLINK("https://nptel.ac.in/noc/courses/noc19/SEM2/noc19-ce41","https://nptel.ac.in/noc/courses/noc19/SEM2/noc19-ce41")</f>
        <v>https://nptel.ac.in/noc/courses/noc19/SEM2/noc19-ce41</v>
      </c>
      <c r="Q133" s="46" t="str">
        <f>HYPERLINK("https://nptel.ac.in/courses/105/103/105103193/","https://nptel.ac.in/courses/105/103/105103193/")</f>
        <v>https://nptel.ac.in/courses/105/103/105103193/</v>
      </c>
    </row>
    <row r="134">
      <c r="A134" s="33">
        <v>123.0</v>
      </c>
      <c r="B134" s="34" t="s">
        <v>552</v>
      </c>
      <c r="C134" s="56" t="s">
        <v>449</v>
      </c>
      <c r="D134" s="80" t="s">
        <v>553</v>
      </c>
      <c r="E134" s="80" t="s">
        <v>532</v>
      </c>
      <c r="F134" s="81" t="s">
        <v>120</v>
      </c>
      <c r="G134" s="81" t="s">
        <v>263</v>
      </c>
      <c r="H134" s="43" t="s">
        <v>47</v>
      </c>
      <c r="I134" s="37">
        <v>44088.0</v>
      </c>
      <c r="J134" s="37">
        <v>44141.0</v>
      </c>
      <c r="K134" s="38">
        <v>44185.0</v>
      </c>
      <c r="L134" s="39" t="s">
        <v>48</v>
      </c>
      <c r="M134" s="39" t="s">
        <v>49</v>
      </c>
      <c r="N134" s="39" t="s">
        <v>50</v>
      </c>
      <c r="O134" s="45" t="s">
        <v>554</v>
      </c>
      <c r="P134" s="46" t="str">
        <f>HYPERLINK("https://nptel.ac.in/noc/courses/noc19/SEM2/noc19-ce28","https://nptel.ac.in/noc/courses/noc19/SEM2/noc19-ce28")</f>
        <v>https://nptel.ac.in/noc/courses/noc19/SEM2/noc19-ce28</v>
      </c>
      <c r="Q134" s="46" t="str">
        <f>HYPERLINK("https://nptel.ac.in/courses/105/103/105103192/","https://nptel.ac.in/courses/105/103/105103192/")</f>
        <v>https://nptel.ac.in/courses/105/103/105103192/</v>
      </c>
    </row>
    <row r="135">
      <c r="A135" s="33">
        <v>124.0</v>
      </c>
      <c r="B135" s="34" t="s">
        <v>555</v>
      </c>
      <c r="C135" s="56" t="s">
        <v>449</v>
      </c>
      <c r="D135" s="88" t="s">
        <v>556</v>
      </c>
      <c r="E135" s="89" t="s">
        <v>451</v>
      </c>
      <c r="F135" s="52" t="s">
        <v>38</v>
      </c>
      <c r="G135" s="52" t="s">
        <v>263</v>
      </c>
      <c r="H135" s="65" t="s">
        <v>47</v>
      </c>
      <c r="I135" s="37">
        <v>44088.0</v>
      </c>
      <c r="J135" s="37">
        <v>44141.0</v>
      </c>
      <c r="K135" s="38">
        <v>44183.0</v>
      </c>
      <c r="L135" s="39" t="s">
        <v>48</v>
      </c>
      <c r="M135" s="39" t="s">
        <v>41</v>
      </c>
      <c r="N135" s="40" t="s">
        <v>42</v>
      </c>
      <c r="O135" s="45" t="s">
        <v>557</v>
      </c>
      <c r="P135" s="90" t="s">
        <v>558</v>
      </c>
      <c r="Q135" s="91" t="s">
        <v>559</v>
      </c>
    </row>
    <row r="136">
      <c r="A136" s="33">
        <v>125.0</v>
      </c>
      <c r="B136" s="34" t="s">
        <v>560</v>
      </c>
      <c r="C136" s="56" t="s">
        <v>449</v>
      </c>
      <c r="D136" s="59" t="s">
        <v>561</v>
      </c>
      <c r="E136" s="92" t="s">
        <v>562</v>
      </c>
      <c r="F136" s="93" t="s">
        <v>203</v>
      </c>
      <c r="G136" s="43" t="s">
        <v>4</v>
      </c>
      <c r="H136" s="78" t="s">
        <v>40</v>
      </c>
      <c r="I136" s="37">
        <v>44088.0</v>
      </c>
      <c r="J136" s="37">
        <v>44169.0</v>
      </c>
      <c r="K136" s="38">
        <v>44184.0</v>
      </c>
      <c r="L136" s="39" t="s">
        <v>28</v>
      </c>
      <c r="M136" s="39" t="s">
        <v>41</v>
      </c>
      <c r="N136" s="40" t="s">
        <v>42</v>
      </c>
      <c r="O136" s="45" t="s">
        <v>563</v>
      </c>
      <c r="P136" s="53"/>
      <c r="Q136" s="53"/>
    </row>
    <row r="137">
      <c r="A137" s="33">
        <v>126.0</v>
      </c>
      <c r="B137" s="34" t="s">
        <v>564</v>
      </c>
      <c r="C137" s="47" t="s">
        <v>565</v>
      </c>
      <c r="D137" s="58" t="s">
        <v>566</v>
      </c>
      <c r="E137" s="35" t="s">
        <v>567</v>
      </c>
      <c r="F137" s="36" t="s">
        <v>147</v>
      </c>
      <c r="G137" s="43" t="s">
        <v>174</v>
      </c>
      <c r="H137" s="43" t="s">
        <v>47</v>
      </c>
      <c r="I137" s="37">
        <v>44088.0</v>
      </c>
      <c r="J137" s="37">
        <v>44113.0</v>
      </c>
      <c r="K137" s="38">
        <v>44183.0</v>
      </c>
      <c r="L137" s="39" t="s">
        <v>28</v>
      </c>
      <c r="M137" s="39" t="s">
        <v>41</v>
      </c>
      <c r="N137" s="40" t="s">
        <v>42</v>
      </c>
      <c r="O137" s="45" t="s">
        <v>568</v>
      </c>
      <c r="P137" s="46" t="str">
        <f>HYPERLINK("https://nptel.ac.in/noc/courses/noc19/SEM2/noc19-ce45","https://nptel.ac.in/noc/courses/noc19/SEM2/noc19-ce45")</f>
        <v>https://nptel.ac.in/noc/courses/noc19/SEM2/noc19-ce45</v>
      </c>
      <c r="Q137" s="46" t="str">
        <f>HYPERLINK("https://nptel.ac.in/courses/105/107/105107194/","https://nptel.ac.in/courses/105/107/105107194/")</f>
        <v>https://nptel.ac.in/courses/105/107/105107194/</v>
      </c>
    </row>
    <row r="138">
      <c r="A138" s="33">
        <v>127.0</v>
      </c>
      <c r="B138" s="34" t="s">
        <v>569</v>
      </c>
      <c r="C138" s="56" t="s">
        <v>570</v>
      </c>
      <c r="D138" s="56" t="s">
        <v>571</v>
      </c>
      <c r="E138" s="56" t="s">
        <v>572</v>
      </c>
      <c r="F138" s="43" t="s">
        <v>57</v>
      </c>
      <c r="G138" s="43" t="s">
        <v>4</v>
      </c>
      <c r="H138" s="43" t="s">
        <v>47</v>
      </c>
      <c r="I138" s="37">
        <v>44088.0</v>
      </c>
      <c r="J138" s="37">
        <v>44169.0</v>
      </c>
      <c r="K138" s="38">
        <v>44184.0</v>
      </c>
      <c r="L138" s="39" t="s">
        <v>28</v>
      </c>
      <c r="M138" s="39" t="s">
        <v>41</v>
      </c>
      <c r="N138" s="40" t="s">
        <v>42</v>
      </c>
      <c r="O138" s="45" t="s">
        <v>573</v>
      </c>
      <c r="P138" s="46" t="str">
        <f>HYPERLINK("https://nptel.ac.in/noc/courses/noc20/SEM1/noc20-cs06","https://nptel.ac.in/noc/courses/noc20/SEM1/noc20-cs06")</f>
        <v>https://nptel.ac.in/noc/courses/noc20/SEM1/noc20-cs06</v>
      </c>
      <c r="Q138" s="46" t="str">
        <f>HYPERLINK("https://nptel.ac.in/courses/106/105/106105171/","https://nptel.ac.in/courses/106/105/106105171/")</f>
        <v>https://nptel.ac.in/courses/106/105/106105171/</v>
      </c>
    </row>
    <row r="139">
      <c r="A139" s="33">
        <v>128.0</v>
      </c>
      <c r="B139" s="34" t="s">
        <v>574</v>
      </c>
      <c r="C139" s="56" t="s">
        <v>570</v>
      </c>
      <c r="D139" s="56" t="s">
        <v>575</v>
      </c>
      <c r="E139" s="56" t="s">
        <v>576</v>
      </c>
      <c r="F139" s="43" t="s">
        <v>57</v>
      </c>
      <c r="G139" s="36" t="s">
        <v>39</v>
      </c>
      <c r="H139" s="43" t="s">
        <v>47</v>
      </c>
      <c r="I139" s="37">
        <v>44088.0</v>
      </c>
      <c r="J139" s="37">
        <v>44141.0</v>
      </c>
      <c r="K139" s="38">
        <v>44183.0</v>
      </c>
      <c r="L139" s="39" t="s">
        <v>28</v>
      </c>
      <c r="M139" s="39" t="s">
        <v>49</v>
      </c>
      <c r="N139" s="40" t="s">
        <v>42</v>
      </c>
      <c r="O139" s="45" t="s">
        <v>577</v>
      </c>
      <c r="P139" s="46" t="str">
        <f>HYPERLINK("https://nptel.ac.in/noc/courses/noc20/SEM1/noc20-cs07","https://nptel.ac.in/noc/courses/noc20/SEM1/noc20-cs07")</f>
        <v>https://nptel.ac.in/noc/courses/noc20/SEM1/noc20-cs07</v>
      </c>
      <c r="Q139" s="46" t="str">
        <f>HYPERLINK("https://nptel.ac.in/courses/106/105/106105151/","https://nptel.ac.in/courses/106/105/106105151/")</f>
        <v>https://nptel.ac.in/courses/106/105/106105151/</v>
      </c>
    </row>
    <row r="140">
      <c r="A140" s="33">
        <v>129.0</v>
      </c>
      <c r="B140" s="34" t="s">
        <v>578</v>
      </c>
      <c r="C140" s="56" t="s">
        <v>570</v>
      </c>
      <c r="D140" s="56" t="s">
        <v>579</v>
      </c>
      <c r="E140" s="56" t="s">
        <v>580</v>
      </c>
      <c r="F140" s="43" t="s">
        <v>57</v>
      </c>
      <c r="G140" s="43" t="s">
        <v>4</v>
      </c>
      <c r="H140" s="43" t="s">
        <v>47</v>
      </c>
      <c r="I140" s="37">
        <v>44088.0</v>
      </c>
      <c r="J140" s="37">
        <v>44169.0</v>
      </c>
      <c r="K140" s="38">
        <v>44184.0</v>
      </c>
      <c r="L140" s="39" t="s">
        <v>48</v>
      </c>
      <c r="M140" s="39" t="s">
        <v>41</v>
      </c>
      <c r="N140" s="40" t="s">
        <v>42</v>
      </c>
      <c r="O140" s="45" t="s">
        <v>581</v>
      </c>
      <c r="P140" s="46" t="str">
        <f>HYPERLINK("https://nptel.ac.in/noc/courses/noc20/SEM1/noc20-cs08","https://nptel.ac.in/noc/courses/noc20/SEM1/noc20-cs08")</f>
        <v>https://nptel.ac.in/noc/courses/noc20/SEM1/noc20-cs08</v>
      </c>
      <c r="Q140" s="46" t="str">
        <f>HYPERLINK("https://nptel.ac.in/courses/106/105/106105191/","https://nptel.ac.in/courses/106/105/106105191/")</f>
        <v>https://nptel.ac.in/courses/106/105/106105191/</v>
      </c>
    </row>
    <row r="141">
      <c r="A141" s="33">
        <v>130.0</v>
      </c>
      <c r="B141" s="34" t="s">
        <v>582</v>
      </c>
      <c r="C141" s="56" t="s">
        <v>570</v>
      </c>
      <c r="D141" s="47" t="s">
        <v>583</v>
      </c>
      <c r="E141" s="47" t="s">
        <v>584</v>
      </c>
      <c r="F141" s="43" t="s">
        <v>57</v>
      </c>
      <c r="G141" s="36" t="s">
        <v>39</v>
      </c>
      <c r="H141" s="43" t="s">
        <v>47</v>
      </c>
      <c r="I141" s="37">
        <v>44088.0</v>
      </c>
      <c r="J141" s="37">
        <v>44141.0</v>
      </c>
      <c r="K141" s="38">
        <v>44183.0</v>
      </c>
      <c r="L141" s="39" t="s">
        <v>28</v>
      </c>
      <c r="M141" s="39" t="s">
        <v>49</v>
      </c>
      <c r="N141" s="40" t="s">
        <v>42</v>
      </c>
      <c r="O141" s="45" t="s">
        <v>585</v>
      </c>
      <c r="P141" s="94" t="str">
        <f>HYPERLINK("https://nptel.ac.in/noc/courses/noc19/SEM2/noc19-cs48","https://nptel.ac.in/noc/courses/noc19/SEM2/noc19-cs48")</f>
        <v>https://nptel.ac.in/noc/courses/noc19/SEM2/noc19-cs48</v>
      </c>
      <c r="Q141" s="66" t="s">
        <v>586</v>
      </c>
    </row>
    <row r="142">
      <c r="A142" s="33">
        <v>131.0</v>
      </c>
      <c r="B142" s="34" t="s">
        <v>587</v>
      </c>
      <c r="C142" s="56" t="s">
        <v>570</v>
      </c>
      <c r="D142" s="56" t="s">
        <v>588</v>
      </c>
      <c r="E142" s="47" t="s">
        <v>589</v>
      </c>
      <c r="F142" s="43" t="s">
        <v>57</v>
      </c>
      <c r="G142" s="36" t="s">
        <v>39</v>
      </c>
      <c r="H142" s="43" t="s">
        <v>47</v>
      </c>
      <c r="I142" s="37">
        <v>44088.0</v>
      </c>
      <c r="J142" s="37">
        <v>44141.0</v>
      </c>
      <c r="K142" s="38">
        <v>44183.0</v>
      </c>
      <c r="L142" s="39" t="s">
        <v>28</v>
      </c>
      <c r="M142" s="39" t="s">
        <v>49</v>
      </c>
      <c r="N142" s="40" t="s">
        <v>42</v>
      </c>
      <c r="O142" s="45" t="s">
        <v>590</v>
      </c>
      <c r="P142" s="46" t="str">
        <f>HYPERLINK("https://nptel.ac.in/noc/courses/noc20/SEM1/noc20-cs09","https://nptel.ac.in/noc/courses/noc20/SEM1/noc20-cs09")</f>
        <v>https://nptel.ac.in/noc/courses/noc20/SEM1/noc20-cs09</v>
      </c>
      <c r="Q142" s="46" t="str">
        <f>HYPERLINK("https://nptel.ac.in/courses/106/105/106105175/","https://nptel.ac.in/courses/106/105/106105175/")</f>
        <v>https://nptel.ac.in/courses/106/105/106105175/</v>
      </c>
    </row>
    <row r="143">
      <c r="A143" s="33">
        <v>132.0</v>
      </c>
      <c r="B143" s="34" t="s">
        <v>591</v>
      </c>
      <c r="C143" s="56" t="s">
        <v>570</v>
      </c>
      <c r="D143" s="56" t="s">
        <v>592</v>
      </c>
      <c r="E143" s="47" t="s">
        <v>593</v>
      </c>
      <c r="F143" s="43" t="s">
        <v>57</v>
      </c>
      <c r="G143" s="36" t="s">
        <v>39</v>
      </c>
      <c r="H143" s="43" t="s">
        <v>47</v>
      </c>
      <c r="I143" s="37">
        <v>44088.0</v>
      </c>
      <c r="J143" s="37">
        <v>44141.0</v>
      </c>
      <c r="K143" s="38">
        <v>44183.0</v>
      </c>
      <c r="L143" s="39" t="s">
        <v>100</v>
      </c>
      <c r="M143" s="39" t="s">
        <v>41</v>
      </c>
      <c r="N143" s="40" t="s">
        <v>42</v>
      </c>
      <c r="O143" s="45" t="s">
        <v>594</v>
      </c>
      <c r="P143" s="46" t="str">
        <f>HYPERLINK("https://nptel.ac.in/noc/courses/noc19/SEM2/noc19-cs61","https://nptel.ac.in/noc/courses/noc19/SEM2/noc19-cs61")</f>
        <v>https://nptel.ac.in/noc/courses/noc19/SEM2/noc19-cs61</v>
      </c>
      <c r="Q143" s="46" t="str">
        <f>HYPERLINK("https://nptel.ac.in/courses/106/105/106105186/","https://nptel.ac.in/courses/106/105/106105186/")</f>
        <v>https://nptel.ac.in/courses/106/105/106105186/</v>
      </c>
    </row>
    <row r="144">
      <c r="A144" s="33">
        <v>133.0</v>
      </c>
      <c r="B144" s="34" t="s">
        <v>595</v>
      </c>
      <c r="C144" s="56" t="s">
        <v>570</v>
      </c>
      <c r="D144" s="56" t="s">
        <v>596</v>
      </c>
      <c r="E144" s="56" t="s">
        <v>597</v>
      </c>
      <c r="F144" s="43" t="s">
        <v>57</v>
      </c>
      <c r="G144" s="43" t="s">
        <v>4</v>
      </c>
      <c r="H144" s="43" t="s">
        <v>47</v>
      </c>
      <c r="I144" s="37">
        <v>44088.0</v>
      </c>
      <c r="J144" s="37">
        <v>44169.0</v>
      </c>
      <c r="K144" s="38">
        <v>44184.0</v>
      </c>
      <c r="L144" s="39" t="s">
        <v>28</v>
      </c>
      <c r="M144" s="39" t="s">
        <v>41</v>
      </c>
      <c r="N144" s="40" t="s">
        <v>42</v>
      </c>
      <c r="O144" s="45" t="s">
        <v>598</v>
      </c>
      <c r="P144" s="46" t="str">
        <f>HYPERLINK("https://nptel.ac.in/noc/courses/noc19/SEM2/noc19-cs54","https://nptel.ac.in/noc/courses/noc19/SEM2/noc19-cs54")</f>
        <v>https://nptel.ac.in/noc/courses/noc19/SEM2/noc19-cs54</v>
      </c>
      <c r="Q144" s="46" t="str">
        <f>HYPERLINK("https://nptel.ac.in/courses/106/105/106105215/","https://nptel.ac.in/courses/106/105/106105215/")</f>
        <v>https://nptel.ac.in/courses/106/105/106105215/</v>
      </c>
    </row>
    <row r="145">
      <c r="A145" s="33">
        <v>134.0</v>
      </c>
      <c r="B145" s="34" t="s">
        <v>599</v>
      </c>
      <c r="C145" s="56" t="s">
        <v>570</v>
      </c>
      <c r="D145" s="56" t="s">
        <v>600</v>
      </c>
      <c r="E145" s="56" t="s">
        <v>601</v>
      </c>
      <c r="F145" s="43" t="s">
        <v>57</v>
      </c>
      <c r="G145" s="36" t="s">
        <v>39</v>
      </c>
      <c r="H145" s="43" t="s">
        <v>47</v>
      </c>
      <c r="I145" s="37">
        <v>44088.0</v>
      </c>
      <c r="J145" s="37">
        <v>44141.0</v>
      </c>
      <c r="K145" s="38">
        <v>44184.0</v>
      </c>
      <c r="L145" s="39" t="s">
        <v>48</v>
      </c>
      <c r="M145" s="39" t="s">
        <v>41</v>
      </c>
      <c r="N145" s="40" t="s">
        <v>42</v>
      </c>
      <c r="O145" s="45" t="s">
        <v>602</v>
      </c>
      <c r="P145" s="46" t="str">
        <f>HYPERLINK("https://nptel.ac.in/noc/courses/noc19/SEM2/noc19-cs72","https://nptel.ac.in/noc/courses/noc19/SEM2/noc19-cs72")</f>
        <v>https://nptel.ac.in/noc/courses/noc19/SEM2/noc19-cs72</v>
      </c>
      <c r="Q145" s="46" t="str">
        <f>HYPERLINK("https://nptel.ac.in/courses/106/105/106105165/","https://nptel.ac.in/courses/106/105/106105165/")</f>
        <v>https://nptel.ac.in/courses/106/105/106105165/</v>
      </c>
    </row>
    <row r="146">
      <c r="A146" s="33">
        <v>135.0</v>
      </c>
      <c r="B146" s="34" t="s">
        <v>603</v>
      </c>
      <c r="C146" s="56" t="s">
        <v>570</v>
      </c>
      <c r="D146" s="56" t="s">
        <v>604</v>
      </c>
      <c r="E146" s="47" t="s">
        <v>605</v>
      </c>
      <c r="F146" s="43" t="s">
        <v>57</v>
      </c>
      <c r="G146" s="48" t="s">
        <v>4</v>
      </c>
      <c r="H146" s="43" t="s">
        <v>47</v>
      </c>
      <c r="I146" s="37">
        <v>44088.0</v>
      </c>
      <c r="J146" s="37">
        <v>44169.0</v>
      </c>
      <c r="K146" s="38">
        <v>44184.0</v>
      </c>
      <c r="L146" s="39" t="s">
        <v>48</v>
      </c>
      <c r="M146" s="39" t="s">
        <v>49</v>
      </c>
      <c r="N146" s="39" t="s">
        <v>50</v>
      </c>
      <c r="O146" s="45" t="s">
        <v>606</v>
      </c>
      <c r="P146" s="46" t="str">
        <f>HYPERLINK("https://nptel.ac.in/noc/courses/noc17/SEM2/noc17-cs19","https://nptel.ac.in/noc/courses/noc17/SEM2/noc17-cs19")</f>
        <v>https://nptel.ac.in/noc/courses/noc17/SEM2/noc17-cs19</v>
      </c>
      <c r="Q146" s="46" t="str">
        <f>HYPERLINK("https://nptel.ac.in/courses/106/105/106105163/","https://nptel.ac.in/courses/106/105/106105163/")</f>
        <v>https://nptel.ac.in/courses/106/105/106105163/</v>
      </c>
    </row>
    <row r="147">
      <c r="A147" s="33">
        <v>136.0</v>
      </c>
      <c r="B147" s="34" t="s">
        <v>607</v>
      </c>
      <c r="C147" s="56" t="s">
        <v>570</v>
      </c>
      <c r="D147" s="56" t="s">
        <v>608</v>
      </c>
      <c r="E147" s="56" t="s">
        <v>609</v>
      </c>
      <c r="F147" s="43" t="s">
        <v>57</v>
      </c>
      <c r="G147" s="36" t="s">
        <v>39</v>
      </c>
      <c r="H147" s="43" t="s">
        <v>47</v>
      </c>
      <c r="I147" s="37">
        <v>44088.0</v>
      </c>
      <c r="J147" s="37">
        <v>44141.0</v>
      </c>
      <c r="K147" s="38">
        <v>44183.0</v>
      </c>
      <c r="L147" s="39" t="s">
        <v>48</v>
      </c>
      <c r="M147" s="39" t="s">
        <v>41</v>
      </c>
      <c r="N147" s="40" t="s">
        <v>42</v>
      </c>
      <c r="O147" s="45" t="s">
        <v>610</v>
      </c>
      <c r="P147" s="46" t="str">
        <f>HYPERLINK("https://nptel.ac.in/noc/courses/noc20/SEM1/noc20-cs20","https://nptel.ac.in/noc/courses/noc20/SEM1/noc20-cs20")</f>
        <v>https://nptel.ac.in/noc/courses/noc20/SEM1/noc20-cs20</v>
      </c>
      <c r="Q147" s="46" t="str">
        <f>HYPERLINK("https://nptel.ac.in/courses/106/105/106105167/","https://nptel.ac.in/courses/106/105/106105167/")</f>
        <v>https://nptel.ac.in/courses/106/105/106105167/</v>
      </c>
    </row>
    <row r="148">
      <c r="A148" s="33">
        <v>137.0</v>
      </c>
      <c r="B148" s="34" t="s">
        <v>611</v>
      </c>
      <c r="C148" s="56" t="s">
        <v>570</v>
      </c>
      <c r="D148" s="56" t="s">
        <v>612</v>
      </c>
      <c r="E148" s="56" t="s">
        <v>613</v>
      </c>
      <c r="F148" s="43" t="s">
        <v>57</v>
      </c>
      <c r="G148" s="43" t="s">
        <v>4</v>
      </c>
      <c r="H148" s="43" t="s">
        <v>47</v>
      </c>
      <c r="I148" s="37">
        <v>44088.0</v>
      </c>
      <c r="J148" s="37">
        <v>44169.0</v>
      </c>
      <c r="K148" s="38">
        <v>44185.0</v>
      </c>
      <c r="L148" s="39" t="s">
        <v>48</v>
      </c>
      <c r="M148" s="39" t="s">
        <v>41</v>
      </c>
      <c r="N148" s="40" t="s">
        <v>42</v>
      </c>
      <c r="O148" s="45" t="s">
        <v>614</v>
      </c>
      <c r="P148" s="46" t="str">
        <f>HYPERLINK("https://nptel.ac.in/noc/courses/noc20/SEM1/noc20-cs22","https://nptel.ac.in/noc/courses/noc20/SEM1/noc20-cs22")</f>
        <v>https://nptel.ac.in/noc/courses/noc20/SEM1/noc20-cs22</v>
      </c>
      <c r="Q148" s="46" t="str">
        <f>HYPERLINK("https://nptel.ac.in/courses/106/105/106105166/","https://nptel.ac.in/courses/106/105/106105166/")</f>
        <v>https://nptel.ac.in/courses/106/105/106105166/</v>
      </c>
    </row>
    <row r="149">
      <c r="A149" s="33">
        <v>138.0</v>
      </c>
      <c r="B149" s="34" t="s">
        <v>615</v>
      </c>
      <c r="C149" s="56" t="s">
        <v>570</v>
      </c>
      <c r="D149" s="56" t="s">
        <v>616</v>
      </c>
      <c r="E149" s="56" t="s">
        <v>601</v>
      </c>
      <c r="F149" s="43" t="s">
        <v>57</v>
      </c>
      <c r="G149" s="43" t="s">
        <v>4</v>
      </c>
      <c r="H149" s="43" t="s">
        <v>47</v>
      </c>
      <c r="I149" s="37">
        <v>44088.0</v>
      </c>
      <c r="J149" s="37">
        <v>44169.0</v>
      </c>
      <c r="K149" s="38">
        <v>44184.0</v>
      </c>
      <c r="L149" s="39" t="s">
        <v>48</v>
      </c>
      <c r="M149" s="39" t="s">
        <v>41</v>
      </c>
      <c r="N149" s="40" t="s">
        <v>42</v>
      </c>
      <c r="O149" s="45" t="s">
        <v>617</v>
      </c>
      <c r="P149" s="46" t="str">
        <f>HYPERLINK("https://nptel.ac.in/noc/courses/noc19/SEM2/noc19-cs74","https://nptel.ac.in/noc/courses/noc19/SEM2/noc19-cs74")</f>
        <v>https://nptel.ac.in/noc/courses/noc19/SEM2/noc19-cs74</v>
      </c>
      <c r="Q149" s="46" t="str">
        <f>HYPERLINK("https://nptel.ac.in/courses/106/105/106105185/","https://nptel.ac.in/courses/106/105/106105185/")</f>
        <v>https://nptel.ac.in/courses/106/105/106105185/</v>
      </c>
    </row>
    <row r="150">
      <c r="A150" s="33">
        <v>139.0</v>
      </c>
      <c r="B150" s="34" t="s">
        <v>618</v>
      </c>
      <c r="C150" s="56" t="s">
        <v>570</v>
      </c>
      <c r="D150" s="56" t="s">
        <v>619</v>
      </c>
      <c r="E150" s="56" t="s">
        <v>620</v>
      </c>
      <c r="F150" s="43" t="s">
        <v>57</v>
      </c>
      <c r="G150" s="43" t="s">
        <v>4</v>
      </c>
      <c r="H150" s="43" t="s">
        <v>47</v>
      </c>
      <c r="I150" s="37">
        <v>44088.0</v>
      </c>
      <c r="J150" s="37">
        <v>44169.0</v>
      </c>
      <c r="K150" s="38">
        <v>44185.0</v>
      </c>
      <c r="L150" s="39" t="s">
        <v>100</v>
      </c>
      <c r="M150" s="39" t="s">
        <v>41</v>
      </c>
      <c r="N150" s="40" t="s">
        <v>42</v>
      </c>
      <c r="O150" s="45" t="s">
        <v>621</v>
      </c>
      <c r="P150" s="46" t="str">
        <f>HYPERLINK("https://nptel.ac.in/noc/courses/noc19/SEM2/noc19-cs69","https://nptel.ac.in/noc/courses/noc19/SEM2/noc19-cs69")</f>
        <v>https://nptel.ac.in/noc/courses/noc19/SEM2/noc19-cs69</v>
      </c>
      <c r="Q150" s="46" t="str">
        <f>HYPERLINK("https://nptel.ac.in/courses/106/105/106105182/","https://nptel.ac.in/courses/106/105/106105182/")</f>
        <v>https://nptel.ac.in/courses/106/105/106105182/</v>
      </c>
    </row>
    <row r="151">
      <c r="A151" s="33">
        <v>140.0</v>
      </c>
      <c r="B151" s="34" t="s">
        <v>622</v>
      </c>
      <c r="C151" s="56" t="s">
        <v>570</v>
      </c>
      <c r="D151" s="56" t="s">
        <v>623</v>
      </c>
      <c r="E151" s="56" t="s">
        <v>613</v>
      </c>
      <c r="F151" s="43" t="s">
        <v>57</v>
      </c>
      <c r="G151" s="43" t="s">
        <v>4</v>
      </c>
      <c r="H151" s="43" t="s">
        <v>47</v>
      </c>
      <c r="I151" s="37">
        <v>44088.0</v>
      </c>
      <c r="J151" s="37">
        <v>44169.0</v>
      </c>
      <c r="K151" s="38">
        <v>44184.0</v>
      </c>
      <c r="L151" s="39" t="s">
        <v>100</v>
      </c>
      <c r="M151" s="39" t="s">
        <v>49</v>
      </c>
      <c r="N151" s="40" t="s">
        <v>42</v>
      </c>
      <c r="O151" s="45" t="s">
        <v>624</v>
      </c>
      <c r="P151" s="46" t="str">
        <f>HYPERLINK("https://nptel.ac.in/noc/courses/noc20/SEM1/noc20-cs24","https://nptel.ac.in/noc/courses/noc20/SEM1/noc20-cs24")</f>
        <v>https://nptel.ac.in/noc/courses/noc20/SEM1/noc20-cs24</v>
      </c>
      <c r="Q151" s="46" t="str">
        <f>HYPERLINK("https://nptel.ac.in/courses/106/105/106105195/","https://nptel.ac.in/courses/106/105/106105195/")</f>
        <v>https://nptel.ac.in/courses/106/105/106105195/</v>
      </c>
    </row>
    <row r="152">
      <c r="A152" s="33">
        <v>141.0</v>
      </c>
      <c r="B152" s="34" t="s">
        <v>625</v>
      </c>
      <c r="C152" s="56" t="s">
        <v>570</v>
      </c>
      <c r="D152" s="56" t="s">
        <v>626</v>
      </c>
      <c r="E152" s="56" t="s">
        <v>627</v>
      </c>
      <c r="F152" s="43" t="s">
        <v>628</v>
      </c>
      <c r="G152" s="36" t="s">
        <v>39</v>
      </c>
      <c r="H152" s="43" t="s">
        <v>47</v>
      </c>
      <c r="I152" s="37">
        <v>44088.0</v>
      </c>
      <c r="J152" s="37">
        <v>44141.0</v>
      </c>
      <c r="K152" s="38">
        <v>44183.0</v>
      </c>
      <c r="L152" s="39" t="s">
        <v>48</v>
      </c>
      <c r="M152" s="39" t="s">
        <v>41</v>
      </c>
      <c r="N152" s="40" t="s">
        <v>42</v>
      </c>
      <c r="O152" s="84" t="s">
        <v>629</v>
      </c>
      <c r="P152" s="46" t="str">
        <f>HYPERLINK("https://nptel.ac.in/noc/courses/noc20/SEM1/noc20-cs26","https://nptel.ac.in/noc/courses/noc20/SEM1/noc20-cs26")</f>
        <v>https://nptel.ac.in/noc/courses/noc20/SEM1/noc20-cs26</v>
      </c>
      <c r="Q152" s="46" t="str">
        <f>HYPERLINK("https://nptel.ac.in/courses/106/106/106106145/","https://nptel.ac.in/courses/106/106/106106145/")</f>
        <v>https://nptel.ac.in/courses/106/106/106106145/</v>
      </c>
    </row>
    <row r="153">
      <c r="A153" s="33">
        <v>142.0</v>
      </c>
      <c r="B153" s="34" t="s">
        <v>630</v>
      </c>
      <c r="C153" s="56" t="s">
        <v>570</v>
      </c>
      <c r="D153" s="56" t="s">
        <v>631</v>
      </c>
      <c r="E153" s="56" t="s">
        <v>627</v>
      </c>
      <c r="F153" s="43" t="s">
        <v>628</v>
      </c>
      <c r="G153" s="36" t="s">
        <v>39</v>
      </c>
      <c r="H153" s="43" t="s">
        <v>47</v>
      </c>
      <c r="I153" s="37">
        <v>44088.0</v>
      </c>
      <c r="J153" s="37">
        <v>44141.0</v>
      </c>
      <c r="K153" s="38">
        <v>44185.0</v>
      </c>
      <c r="L153" s="39" t="s">
        <v>48</v>
      </c>
      <c r="M153" s="39" t="s">
        <v>41</v>
      </c>
      <c r="N153" s="40" t="s">
        <v>42</v>
      </c>
      <c r="O153" s="45" t="s">
        <v>632</v>
      </c>
      <c r="P153" s="46" t="str">
        <f>HYPERLINK("https://nptel.ac.in/noc/courses/noc20/SEM1/noc20-cs27","https://nptel.ac.in/noc/courses/noc20/SEM1/noc20-cs27")</f>
        <v>https://nptel.ac.in/noc/courses/noc20/SEM1/noc20-cs27</v>
      </c>
      <c r="Q153" s="46" t="str">
        <f>HYPERLINK("https://nptel.ac.in/courses/106/106/106106131/","https://nptel.ac.in/courses/106/106/106106131/")</f>
        <v>https://nptel.ac.in/courses/106/106/106106131/</v>
      </c>
    </row>
    <row r="154">
      <c r="A154" s="33">
        <v>143.0</v>
      </c>
      <c r="B154" s="34" t="s">
        <v>633</v>
      </c>
      <c r="C154" s="56" t="s">
        <v>570</v>
      </c>
      <c r="D154" s="56" t="s">
        <v>634</v>
      </c>
      <c r="E154" s="56" t="s">
        <v>635</v>
      </c>
      <c r="F154" s="43" t="s">
        <v>126</v>
      </c>
      <c r="G154" s="36" t="s">
        <v>39</v>
      </c>
      <c r="H154" s="43" t="s">
        <v>47</v>
      </c>
      <c r="I154" s="37">
        <v>44088.0</v>
      </c>
      <c r="J154" s="37">
        <v>44141.0</v>
      </c>
      <c r="K154" s="38">
        <v>44183.0</v>
      </c>
      <c r="L154" s="39" t="s">
        <v>28</v>
      </c>
      <c r="M154" s="39" t="s">
        <v>41</v>
      </c>
      <c r="N154" s="40" t="s">
        <v>42</v>
      </c>
      <c r="O154" s="45" t="s">
        <v>636</v>
      </c>
      <c r="P154" s="46" t="str">
        <f>HYPERLINK("https://nptel.ac.in/noc/courses/noc20/SEM1/noc20-cs28","https://nptel.ac.in/noc/courses/noc20/SEM1/noc20-cs28")</f>
        <v>https://nptel.ac.in/noc/courses/noc20/SEM1/noc20-cs28</v>
      </c>
      <c r="Q154" s="46" t="str">
        <f>HYPERLINK("https://nptel.ac.in/courses/106/106/106106179/","https://nptel.ac.in/courses/106/106/106106179/")</f>
        <v>https://nptel.ac.in/courses/106/106/106106179/</v>
      </c>
    </row>
    <row r="155">
      <c r="A155" s="33">
        <v>144.0</v>
      </c>
      <c r="B155" s="34" t="s">
        <v>637</v>
      </c>
      <c r="C155" s="56" t="s">
        <v>570</v>
      </c>
      <c r="D155" s="56" t="s">
        <v>638</v>
      </c>
      <c r="E155" s="56" t="s">
        <v>639</v>
      </c>
      <c r="F155" s="43" t="s">
        <v>126</v>
      </c>
      <c r="G155" s="43" t="s">
        <v>4</v>
      </c>
      <c r="H155" s="43" t="s">
        <v>47</v>
      </c>
      <c r="I155" s="37">
        <v>44088.0</v>
      </c>
      <c r="J155" s="37">
        <v>44169.0</v>
      </c>
      <c r="K155" s="38">
        <v>44185.0</v>
      </c>
      <c r="L155" s="39" t="s">
        <v>28</v>
      </c>
      <c r="M155" s="39" t="s">
        <v>41</v>
      </c>
      <c r="N155" s="40" t="s">
        <v>42</v>
      </c>
      <c r="O155" s="45" t="s">
        <v>640</v>
      </c>
      <c r="P155" s="46" t="str">
        <f>HYPERLINK("https://nptel.ac.in/noc/courses/noc20/SEM1/noc20-cs29","https://nptel.ac.in/noc/courses/noc20/SEM1/noc20-cs29")</f>
        <v>https://nptel.ac.in/noc/courses/noc20/SEM1/noc20-cs29</v>
      </c>
      <c r="Q155" s="46" t="str">
        <f>HYPERLINK("https://nptel.ac.in/courses/106/106/106106139/","https://nptel.ac.in/courses/106/106/106106139/")</f>
        <v>https://nptel.ac.in/courses/106/106/106106139/</v>
      </c>
    </row>
    <row r="156">
      <c r="A156" s="33">
        <v>145.0</v>
      </c>
      <c r="B156" s="34" t="s">
        <v>641</v>
      </c>
      <c r="C156" s="56" t="s">
        <v>570</v>
      </c>
      <c r="D156" s="56" t="s">
        <v>642</v>
      </c>
      <c r="E156" s="56" t="s">
        <v>639</v>
      </c>
      <c r="F156" s="43" t="s">
        <v>126</v>
      </c>
      <c r="G156" s="43" t="s">
        <v>4</v>
      </c>
      <c r="H156" s="43" t="s">
        <v>47</v>
      </c>
      <c r="I156" s="37">
        <v>44088.0</v>
      </c>
      <c r="J156" s="37">
        <v>44169.0</v>
      </c>
      <c r="K156" s="38">
        <v>44185.0</v>
      </c>
      <c r="L156" s="39" t="s">
        <v>28</v>
      </c>
      <c r="M156" s="39" t="s">
        <v>41</v>
      </c>
      <c r="N156" s="40" t="s">
        <v>42</v>
      </c>
      <c r="O156" s="45" t="s">
        <v>643</v>
      </c>
      <c r="P156" s="46" t="str">
        <f>HYPERLINK("https://nptel.ac.in/noc/courses/noc20/SEM1/noc20-cs51","https://nptel.ac.in/noc/courses/noc20/SEM1/noc20-cs51")</f>
        <v>https://nptel.ac.in/noc/courses/noc20/SEM1/noc20-cs51</v>
      </c>
      <c r="Q156" s="46" t="str">
        <f>HYPERLINK("https://nptel.ac.in/courses/106/106/106106143/","https://nptel.ac.in/courses/106/106/106106143/")</f>
        <v>https://nptel.ac.in/courses/106/106/106106143/</v>
      </c>
    </row>
    <row r="157">
      <c r="A157" s="33">
        <v>146.0</v>
      </c>
      <c r="B157" s="34" t="s">
        <v>644</v>
      </c>
      <c r="C157" s="56" t="s">
        <v>570</v>
      </c>
      <c r="D157" s="56" t="s">
        <v>645</v>
      </c>
      <c r="E157" s="56" t="s">
        <v>646</v>
      </c>
      <c r="F157" s="43" t="s">
        <v>126</v>
      </c>
      <c r="G157" s="36" t="s">
        <v>39</v>
      </c>
      <c r="H157" s="43" t="s">
        <v>47</v>
      </c>
      <c r="I157" s="37">
        <v>44088.0</v>
      </c>
      <c r="J157" s="37">
        <v>44141.0</v>
      </c>
      <c r="K157" s="38">
        <v>44183.0</v>
      </c>
      <c r="L157" s="39" t="s">
        <v>48</v>
      </c>
      <c r="M157" s="39" t="s">
        <v>49</v>
      </c>
      <c r="N157" s="39" t="s">
        <v>50</v>
      </c>
      <c r="O157" s="45" t="s">
        <v>647</v>
      </c>
      <c r="P157" s="46" t="str">
        <f>HYPERLINK("https://nptel.ac.in/noc/courses/noc19/SEM2/noc19-cs50","https://nptel.ac.in/noc/courses/noc19/SEM2/noc19-cs50")</f>
        <v>https://nptel.ac.in/noc/courses/noc19/SEM2/noc19-cs50</v>
      </c>
      <c r="Q157" s="46" t="str">
        <f>HYPERLINK("https://nptel.ac.in/courses/106/106/106106144/","https://nptel.ac.in/courses/106/106/106106144/")</f>
        <v>https://nptel.ac.in/courses/106/106/106106144/</v>
      </c>
    </row>
    <row r="158">
      <c r="A158" s="33">
        <v>147.0</v>
      </c>
      <c r="B158" s="34" t="s">
        <v>648</v>
      </c>
      <c r="C158" s="56" t="s">
        <v>570</v>
      </c>
      <c r="D158" s="56" t="s">
        <v>649</v>
      </c>
      <c r="E158" s="56" t="s">
        <v>650</v>
      </c>
      <c r="F158" s="43" t="s">
        <v>651</v>
      </c>
      <c r="G158" s="43" t="s">
        <v>4</v>
      </c>
      <c r="H158" s="43" t="s">
        <v>47</v>
      </c>
      <c r="I158" s="37">
        <v>44088.0</v>
      </c>
      <c r="J158" s="37">
        <v>44169.0</v>
      </c>
      <c r="K158" s="38">
        <v>44185.0</v>
      </c>
      <c r="L158" s="39" t="s">
        <v>28</v>
      </c>
      <c r="M158" s="39" t="s">
        <v>41</v>
      </c>
      <c r="N158" s="40" t="s">
        <v>42</v>
      </c>
      <c r="O158" s="45" t="s">
        <v>652</v>
      </c>
      <c r="P158" s="44" t="s">
        <v>653</v>
      </c>
      <c r="Q158" s="95" t="str">
        <f>HYPERLINK("https://nptel.ac.in/courses/106/101/106101163/","https://nptel.ac.in/courses/106/101/106101163/")</f>
        <v>https://nptel.ac.in/courses/106/101/106101163/</v>
      </c>
    </row>
    <row r="159">
      <c r="A159" s="33">
        <v>148.0</v>
      </c>
      <c r="B159" s="34" t="s">
        <v>654</v>
      </c>
      <c r="C159" s="56" t="s">
        <v>570</v>
      </c>
      <c r="D159" s="56" t="s">
        <v>655</v>
      </c>
      <c r="E159" s="47" t="s">
        <v>656</v>
      </c>
      <c r="F159" s="43" t="s">
        <v>657</v>
      </c>
      <c r="G159" s="43" t="s">
        <v>4</v>
      </c>
      <c r="H159" s="43" t="s">
        <v>47</v>
      </c>
      <c r="I159" s="37">
        <v>44088.0</v>
      </c>
      <c r="J159" s="37">
        <v>44169.0</v>
      </c>
      <c r="K159" s="38">
        <v>44184.0</v>
      </c>
      <c r="L159" s="39" t="s">
        <v>48</v>
      </c>
      <c r="M159" s="39" t="s">
        <v>41</v>
      </c>
      <c r="N159" s="40" t="s">
        <v>42</v>
      </c>
      <c r="O159" s="45" t="s">
        <v>658</v>
      </c>
      <c r="P159" s="46" t="str">
        <f>HYPERLINK("https://nptel.ac.in/noc/courses/noc20/SEM1/noc20-cs32","https://nptel.ac.in/noc/courses/noc20/SEM1/noc20-cs32")</f>
        <v>https://nptel.ac.in/noc/courses/noc20/SEM1/noc20-cs32</v>
      </c>
      <c r="Q159" s="46" t="str">
        <f>HYPERLINK("https://nptel.ac.in/courses/106/106/106106169/","https://nptel.ac.in/courses/106/106/106106169/")</f>
        <v>https://nptel.ac.in/courses/106/106/106106169/</v>
      </c>
    </row>
    <row r="160">
      <c r="A160" s="33">
        <v>149.0</v>
      </c>
      <c r="B160" s="34" t="s">
        <v>659</v>
      </c>
      <c r="C160" s="56" t="s">
        <v>570</v>
      </c>
      <c r="D160" s="96" t="s">
        <v>660</v>
      </c>
      <c r="E160" s="47" t="s">
        <v>661</v>
      </c>
      <c r="F160" s="43" t="s">
        <v>628</v>
      </c>
      <c r="G160" s="36" t="s">
        <v>39</v>
      </c>
      <c r="H160" s="43" t="s">
        <v>47</v>
      </c>
      <c r="I160" s="37">
        <v>44088.0</v>
      </c>
      <c r="J160" s="37">
        <v>44141.0</v>
      </c>
      <c r="K160" s="38">
        <v>44183.0</v>
      </c>
      <c r="L160" s="39" t="s">
        <v>28</v>
      </c>
      <c r="M160" s="39" t="s">
        <v>41</v>
      </c>
      <c r="N160" s="40" t="s">
        <v>42</v>
      </c>
      <c r="O160" s="45" t="s">
        <v>662</v>
      </c>
      <c r="P160" s="44" t="s">
        <v>663</v>
      </c>
      <c r="Q160" s="46" t="str">
        <f>HYPERLINK("https://nptel.ac.in/courses/106/106/106106137/","https://nptel.ac.in/courses/106/106/106106137/")</f>
        <v>https://nptel.ac.in/courses/106/106/106106137/</v>
      </c>
    </row>
    <row r="161">
      <c r="A161" s="33">
        <v>150.0</v>
      </c>
      <c r="B161" s="34" t="s">
        <v>664</v>
      </c>
      <c r="C161" s="56" t="s">
        <v>570</v>
      </c>
      <c r="D161" s="56" t="s">
        <v>665</v>
      </c>
      <c r="E161" s="56" t="s">
        <v>666</v>
      </c>
      <c r="F161" s="43" t="s">
        <v>126</v>
      </c>
      <c r="G161" s="43" t="s">
        <v>174</v>
      </c>
      <c r="H161" s="43" t="s">
        <v>47</v>
      </c>
      <c r="I161" s="37">
        <v>44088.0</v>
      </c>
      <c r="J161" s="37">
        <v>44113.0</v>
      </c>
      <c r="K161" s="38">
        <v>44183.0</v>
      </c>
      <c r="L161" s="39" t="s">
        <v>48</v>
      </c>
      <c r="M161" s="39" t="s">
        <v>41</v>
      </c>
      <c r="N161" s="40" t="s">
        <v>42</v>
      </c>
      <c r="O161" s="45" t="s">
        <v>667</v>
      </c>
      <c r="P161" s="46" t="str">
        <f>HYPERLINK("https://nptel.ac.in/noc/courses/noc20/SEM1/noc20-cs36","https://nptel.ac.in/noc/courses/noc20/SEM1/noc20-cs36")</f>
        <v>https://nptel.ac.in/noc/courses/noc20/SEM1/noc20-cs36</v>
      </c>
      <c r="Q161" s="46" t="str">
        <f>HYPERLINK("https://nptel.ac.in/courses/106/106/106106212/","https://nptel.ac.in/courses/106/106/106106212/")</f>
        <v>https://nptel.ac.in/courses/106/106/106106212/</v>
      </c>
    </row>
    <row r="162">
      <c r="A162" s="33">
        <v>151.0</v>
      </c>
      <c r="B162" s="34" t="s">
        <v>668</v>
      </c>
      <c r="C162" s="56" t="s">
        <v>570</v>
      </c>
      <c r="D162" s="56" t="s">
        <v>669</v>
      </c>
      <c r="E162" s="56" t="s">
        <v>670</v>
      </c>
      <c r="F162" s="43" t="s">
        <v>126</v>
      </c>
      <c r="G162" s="43" t="s">
        <v>4</v>
      </c>
      <c r="H162" s="43" t="s">
        <v>47</v>
      </c>
      <c r="I162" s="37">
        <v>44088.0</v>
      </c>
      <c r="J162" s="37">
        <v>44169.0</v>
      </c>
      <c r="K162" s="38">
        <v>44184.0</v>
      </c>
      <c r="L162" s="39" t="s">
        <v>48</v>
      </c>
      <c r="M162" s="39" t="s">
        <v>41</v>
      </c>
      <c r="N162" s="40" t="s">
        <v>42</v>
      </c>
      <c r="O162" s="45" t="s">
        <v>671</v>
      </c>
      <c r="P162" s="46" t="str">
        <f>HYPERLINK("https://nptel.ac.in/noc/courses/noc19/SEM2/noc19-cs83","https://nptel.ac.in/noc/courses/noc19/SEM2/noc19-cs83")</f>
        <v>https://nptel.ac.in/noc/courses/noc19/SEM2/noc19-cs83</v>
      </c>
      <c r="Q162" s="46" t="str">
        <f>HYPERLINK("https://nptel.ac.in/courses/106/106/106106126/","https://nptel.ac.in/courses/106/106/106106126/")</f>
        <v>https://nptel.ac.in/courses/106/106/106106126/</v>
      </c>
    </row>
    <row r="163">
      <c r="A163" s="33">
        <v>152.0</v>
      </c>
      <c r="B163" s="34" t="s">
        <v>672</v>
      </c>
      <c r="C163" s="58" t="s">
        <v>570</v>
      </c>
      <c r="D163" s="56" t="s">
        <v>673</v>
      </c>
      <c r="E163" s="47" t="s">
        <v>674</v>
      </c>
      <c r="F163" s="48" t="s">
        <v>675</v>
      </c>
      <c r="G163" s="43" t="s">
        <v>4</v>
      </c>
      <c r="H163" s="43" t="s">
        <v>47</v>
      </c>
      <c r="I163" s="37">
        <v>44088.0</v>
      </c>
      <c r="J163" s="37">
        <v>44169.0</v>
      </c>
      <c r="K163" s="38">
        <v>44185.0</v>
      </c>
      <c r="L163" s="39" t="s">
        <v>48</v>
      </c>
      <c r="M163" s="39" t="s">
        <v>49</v>
      </c>
      <c r="N163" s="39" t="s">
        <v>50</v>
      </c>
      <c r="O163" s="45" t="s">
        <v>676</v>
      </c>
      <c r="P163" s="46" t="str">
        <f>HYPERLINK("https://nptel.ac.in/noc/courses/noc20/SEM1/noc20-cs37","https://nptel.ac.in/noc/courses/noc20/SEM1/noc20-cs37")</f>
        <v>https://nptel.ac.in/noc/courses/noc20/SEM1/noc20-cs37</v>
      </c>
      <c r="Q163" s="46" t="str">
        <f>HYPERLINK("https://nptel.ac.in/courses/106/106/106106183/","https://nptel.ac.in/courses/106/106/106106183/")</f>
        <v>https://nptel.ac.in/courses/106/106/106106183/</v>
      </c>
    </row>
    <row r="164">
      <c r="A164" s="33">
        <v>153.0</v>
      </c>
      <c r="B164" s="34" t="s">
        <v>677</v>
      </c>
      <c r="C164" s="56" t="s">
        <v>570</v>
      </c>
      <c r="D164" s="47" t="s">
        <v>678</v>
      </c>
      <c r="E164" s="97" t="s">
        <v>679</v>
      </c>
      <c r="F164" s="48" t="s">
        <v>657</v>
      </c>
      <c r="G164" s="43" t="s">
        <v>4</v>
      </c>
      <c r="H164" s="48" t="s">
        <v>47</v>
      </c>
      <c r="I164" s="37">
        <v>44088.0</v>
      </c>
      <c r="J164" s="37">
        <v>44169.0</v>
      </c>
      <c r="K164" s="38">
        <v>44184.0</v>
      </c>
      <c r="L164" s="39" t="s">
        <v>28</v>
      </c>
      <c r="M164" s="39" t="s">
        <v>41</v>
      </c>
      <c r="N164" s="40" t="s">
        <v>42</v>
      </c>
      <c r="O164" s="45" t="s">
        <v>680</v>
      </c>
      <c r="P164" s="46" t="str">
        <f>HYPERLINK("https://nptel.ac.in/noc/courses/noc20/SEM1/noc20-cs35","https://nptel.ac.in/noc/courses/noc20/SEM1/noc20-cs35")</f>
        <v>https://nptel.ac.in/noc/courses/noc20/SEM1/noc20-cs35</v>
      </c>
      <c r="Q164" s="46" t="str">
        <f>HYPERLINK("https://nptel.ac.in/courses/106/106/106106182/","https://nptel.ac.in/courses/106/106/106106182/")</f>
        <v>https://nptel.ac.in/courses/106/106/106106182/</v>
      </c>
    </row>
    <row r="165">
      <c r="A165" s="33">
        <v>154.0</v>
      </c>
      <c r="B165" s="34" t="s">
        <v>681</v>
      </c>
      <c r="C165" s="56" t="s">
        <v>570</v>
      </c>
      <c r="D165" s="35" t="s">
        <v>682</v>
      </c>
      <c r="E165" s="35" t="s">
        <v>620</v>
      </c>
      <c r="F165" s="36" t="s">
        <v>57</v>
      </c>
      <c r="G165" s="43" t="s">
        <v>4</v>
      </c>
      <c r="H165" s="36" t="s">
        <v>40</v>
      </c>
      <c r="I165" s="37">
        <v>44088.0</v>
      </c>
      <c r="J165" s="37">
        <v>44169.0</v>
      </c>
      <c r="K165" s="38">
        <v>44184.0</v>
      </c>
      <c r="L165" s="39" t="s">
        <v>100</v>
      </c>
      <c r="M165" s="39" t="s">
        <v>41</v>
      </c>
      <c r="N165" s="40" t="s">
        <v>42</v>
      </c>
      <c r="O165" s="45" t="s">
        <v>683</v>
      </c>
      <c r="P165" s="42"/>
      <c r="Q165" s="42"/>
    </row>
    <row r="166">
      <c r="A166" s="33">
        <v>155.0</v>
      </c>
      <c r="B166" s="34" t="s">
        <v>684</v>
      </c>
      <c r="C166" s="56" t="s">
        <v>570</v>
      </c>
      <c r="D166" s="35" t="s">
        <v>685</v>
      </c>
      <c r="E166" s="35" t="s">
        <v>580</v>
      </c>
      <c r="F166" s="36" t="s">
        <v>57</v>
      </c>
      <c r="G166" s="43" t="s">
        <v>4</v>
      </c>
      <c r="H166" s="36" t="s">
        <v>40</v>
      </c>
      <c r="I166" s="37">
        <v>44088.0</v>
      </c>
      <c r="J166" s="37">
        <v>44169.0</v>
      </c>
      <c r="K166" s="38">
        <v>44185.0</v>
      </c>
      <c r="L166" s="39" t="s">
        <v>48</v>
      </c>
      <c r="M166" s="39" t="s">
        <v>41</v>
      </c>
      <c r="N166" s="40" t="s">
        <v>42</v>
      </c>
      <c r="O166" s="45" t="s">
        <v>686</v>
      </c>
      <c r="P166" s="42"/>
      <c r="Q166" s="42"/>
    </row>
    <row r="167">
      <c r="A167" s="33">
        <v>156.0</v>
      </c>
      <c r="B167" s="34" t="s">
        <v>687</v>
      </c>
      <c r="C167" s="56" t="s">
        <v>570</v>
      </c>
      <c r="D167" s="47" t="s">
        <v>688</v>
      </c>
      <c r="E167" s="97" t="s">
        <v>689</v>
      </c>
      <c r="F167" s="48" t="s">
        <v>83</v>
      </c>
      <c r="G167" s="43" t="s">
        <v>174</v>
      </c>
      <c r="H167" s="43" t="s">
        <v>47</v>
      </c>
      <c r="I167" s="37">
        <v>44088.0</v>
      </c>
      <c r="J167" s="37">
        <v>44113.0</v>
      </c>
      <c r="K167" s="38">
        <v>44183.0</v>
      </c>
      <c r="L167" s="39" t="s">
        <v>28</v>
      </c>
      <c r="M167" s="39" t="s">
        <v>41</v>
      </c>
      <c r="N167" s="40" t="s">
        <v>42</v>
      </c>
      <c r="O167" s="45" t="s">
        <v>690</v>
      </c>
      <c r="P167" s="46" t="str">
        <f>HYPERLINK("https://nptel.ac.in/noc/courses/noc19/SEM2/noc19-cs75","https://nptel.ac.in/noc/courses/noc19/SEM2/noc19-cs75")</f>
        <v>https://nptel.ac.in/noc/courses/noc19/SEM2/noc19-cs75</v>
      </c>
      <c r="Q167" s="46" t="str">
        <f>HYPERLINK("https://nptel.ac.in/courses/106/101/106101209/","https://nptel.ac.in/courses/106/101/106101209/")</f>
        <v>https://nptel.ac.in/courses/106/101/106101209/</v>
      </c>
    </row>
    <row r="168">
      <c r="A168" s="33">
        <v>157.0</v>
      </c>
      <c r="B168" s="34" t="s">
        <v>691</v>
      </c>
      <c r="C168" s="56" t="s">
        <v>570</v>
      </c>
      <c r="D168" s="56" t="s">
        <v>692</v>
      </c>
      <c r="E168" s="56" t="s">
        <v>693</v>
      </c>
      <c r="F168" s="98" t="s">
        <v>628</v>
      </c>
      <c r="G168" s="43" t="s">
        <v>4</v>
      </c>
      <c r="H168" s="43" t="s">
        <v>47</v>
      </c>
      <c r="I168" s="37">
        <v>44088.0</v>
      </c>
      <c r="J168" s="37">
        <v>44169.0</v>
      </c>
      <c r="K168" s="38">
        <v>44184.0</v>
      </c>
      <c r="L168" s="39" t="s">
        <v>28</v>
      </c>
      <c r="M168" s="39" t="s">
        <v>41</v>
      </c>
      <c r="N168" s="40" t="s">
        <v>42</v>
      </c>
      <c r="O168" s="45" t="s">
        <v>694</v>
      </c>
      <c r="P168" s="46" t="str">
        <f>HYPERLINK("https://nptel.ac.in/noc/courses/noc19/SEM2/noc19-cs57","https://nptel.ac.in/noc/courses/noc19/SEM2/noc19-cs57")</f>
        <v>https://nptel.ac.in/noc/courses/noc19/SEM2/noc19-cs57</v>
      </c>
      <c r="Q168" s="46" t="str">
        <f>HYPERLINK("https://nptel.ac.in/courses/106/106/106106211/","https://nptel.ac.in/courses/106/106/106106211/")</f>
        <v>https://nptel.ac.in/courses/106/106/106106211/</v>
      </c>
    </row>
    <row r="169">
      <c r="A169" s="33">
        <v>158.0</v>
      </c>
      <c r="B169" s="34" t="s">
        <v>695</v>
      </c>
      <c r="C169" s="56" t="s">
        <v>570</v>
      </c>
      <c r="D169" s="47" t="s">
        <v>696</v>
      </c>
      <c r="E169" s="97" t="s">
        <v>697</v>
      </c>
      <c r="F169" s="48" t="s">
        <v>698</v>
      </c>
      <c r="G169" s="43" t="s">
        <v>4</v>
      </c>
      <c r="H169" s="36" t="s">
        <v>40</v>
      </c>
      <c r="I169" s="37">
        <v>44088.0</v>
      </c>
      <c r="J169" s="37">
        <v>44169.0</v>
      </c>
      <c r="K169" s="38">
        <v>44185.0</v>
      </c>
      <c r="L169" s="39" t="s">
        <v>28</v>
      </c>
      <c r="M169" s="39" t="s">
        <v>41</v>
      </c>
      <c r="N169" s="40" t="s">
        <v>42</v>
      </c>
      <c r="O169" s="45" t="s">
        <v>699</v>
      </c>
      <c r="P169" s="42"/>
      <c r="Q169" s="42"/>
    </row>
    <row r="170">
      <c r="A170" s="33">
        <v>159.0</v>
      </c>
      <c r="B170" s="34" t="s">
        <v>700</v>
      </c>
      <c r="C170" s="56" t="s">
        <v>570</v>
      </c>
      <c r="D170" s="47" t="s">
        <v>701</v>
      </c>
      <c r="E170" s="97" t="s">
        <v>702</v>
      </c>
      <c r="F170" s="48" t="s">
        <v>120</v>
      </c>
      <c r="G170" s="36" t="s">
        <v>39</v>
      </c>
      <c r="H170" s="43" t="s">
        <v>40</v>
      </c>
      <c r="I170" s="37">
        <v>44088.0</v>
      </c>
      <c r="J170" s="37">
        <v>44141.0</v>
      </c>
      <c r="K170" s="38">
        <v>44184.0</v>
      </c>
      <c r="L170" s="39" t="s">
        <v>48</v>
      </c>
      <c r="M170" s="39" t="s">
        <v>49</v>
      </c>
      <c r="N170" s="39" t="s">
        <v>50</v>
      </c>
      <c r="O170" s="45" t="s">
        <v>703</v>
      </c>
      <c r="P170" s="42"/>
      <c r="Q170" s="42"/>
    </row>
    <row r="171">
      <c r="A171" s="33">
        <v>160.0</v>
      </c>
      <c r="B171" s="34" t="s">
        <v>704</v>
      </c>
      <c r="C171" s="56" t="s">
        <v>570</v>
      </c>
      <c r="D171" s="99" t="s">
        <v>705</v>
      </c>
      <c r="E171" s="100" t="s">
        <v>706</v>
      </c>
      <c r="F171" s="101" t="s">
        <v>38</v>
      </c>
      <c r="G171" s="52" t="s">
        <v>263</v>
      </c>
      <c r="H171" s="65" t="s">
        <v>47</v>
      </c>
      <c r="I171" s="37">
        <v>44088.0</v>
      </c>
      <c r="J171" s="37">
        <v>44141.0</v>
      </c>
      <c r="K171" s="38">
        <v>44183.0</v>
      </c>
      <c r="L171" s="39" t="s">
        <v>28</v>
      </c>
      <c r="M171" s="39" t="s">
        <v>41</v>
      </c>
      <c r="N171" s="40" t="s">
        <v>42</v>
      </c>
      <c r="O171" s="45" t="s">
        <v>707</v>
      </c>
      <c r="P171" s="66" t="s">
        <v>708</v>
      </c>
      <c r="Q171" s="66" t="s">
        <v>709</v>
      </c>
    </row>
    <row r="172">
      <c r="A172" s="33">
        <v>161.0</v>
      </c>
      <c r="B172" s="34" t="s">
        <v>710</v>
      </c>
      <c r="C172" s="56" t="s">
        <v>570</v>
      </c>
      <c r="D172" s="102" t="s">
        <v>711</v>
      </c>
      <c r="E172" s="68" t="s">
        <v>712</v>
      </c>
      <c r="F172" s="103" t="s">
        <v>713</v>
      </c>
      <c r="G172" s="69" t="s">
        <v>263</v>
      </c>
      <c r="H172" s="70" t="s">
        <v>47</v>
      </c>
      <c r="I172" s="37">
        <v>44088.0</v>
      </c>
      <c r="J172" s="37">
        <v>44141.0</v>
      </c>
      <c r="K172" s="38">
        <v>44185.0</v>
      </c>
      <c r="L172" s="39" t="s">
        <v>100</v>
      </c>
      <c r="M172" s="39" t="s">
        <v>41</v>
      </c>
      <c r="N172" s="40" t="s">
        <v>42</v>
      </c>
      <c r="O172" s="45" t="s">
        <v>714</v>
      </c>
      <c r="P172" s="66" t="s">
        <v>715</v>
      </c>
      <c r="Q172" s="66" t="s">
        <v>716</v>
      </c>
    </row>
    <row r="173">
      <c r="A173" s="33">
        <v>162.0</v>
      </c>
      <c r="B173" s="34" t="s">
        <v>717</v>
      </c>
      <c r="C173" s="56" t="s">
        <v>570</v>
      </c>
      <c r="D173" s="72" t="s">
        <v>718</v>
      </c>
      <c r="E173" s="104" t="s">
        <v>719</v>
      </c>
      <c r="F173" s="36" t="s">
        <v>57</v>
      </c>
      <c r="G173" s="43" t="s">
        <v>4</v>
      </c>
      <c r="H173" s="43" t="s">
        <v>47</v>
      </c>
      <c r="I173" s="37">
        <v>44088.0</v>
      </c>
      <c r="J173" s="37">
        <v>44169.0</v>
      </c>
      <c r="K173" s="38">
        <v>44184.0</v>
      </c>
      <c r="L173" s="60" t="s">
        <v>28</v>
      </c>
      <c r="M173" s="39" t="s">
        <v>41</v>
      </c>
      <c r="N173" s="40" t="s">
        <v>42</v>
      </c>
      <c r="O173" s="45" t="s">
        <v>720</v>
      </c>
      <c r="P173" s="44" t="s">
        <v>721</v>
      </c>
      <c r="Q173" s="44" t="s">
        <v>722</v>
      </c>
    </row>
    <row r="174">
      <c r="A174" s="33">
        <v>163.0</v>
      </c>
      <c r="B174" s="34" t="s">
        <v>723</v>
      </c>
      <c r="C174" s="56" t="s">
        <v>570</v>
      </c>
      <c r="D174" s="72" t="s">
        <v>724</v>
      </c>
      <c r="E174" s="104" t="s">
        <v>725</v>
      </c>
      <c r="F174" s="48" t="s">
        <v>126</v>
      </c>
      <c r="G174" s="43" t="s">
        <v>174</v>
      </c>
      <c r="H174" s="43" t="s">
        <v>47</v>
      </c>
      <c r="I174" s="37">
        <v>44088.0</v>
      </c>
      <c r="J174" s="37">
        <v>44113.0</v>
      </c>
      <c r="K174" s="38">
        <v>44183.0</v>
      </c>
      <c r="L174" s="39" t="s">
        <v>48</v>
      </c>
      <c r="M174" s="39" t="s">
        <v>41</v>
      </c>
      <c r="N174" s="40" t="s">
        <v>42</v>
      </c>
      <c r="O174" s="45" t="s">
        <v>726</v>
      </c>
      <c r="P174" s="44" t="s">
        <v>727</v>
      </c>
      <c r="Q174" s="44" t="s">
        <v>728</v>
      </c>
    </row>
    <row r="175">
      <c r="A175" s="33">
        <v>164.0</v>
      </c>
      <c r="B175" s="34" t="s">
        <v>729</v>
      </c>
      <c r="C175" s="56" t="s">
        <v>570</v>
      </c>
      <c r="D175" s="47" t="s">
        <v>730</v>
      </c>
      <c r="E175" s="105" t="s">
        <v>731</v>
      </c>
      <c r="F175" s="106" t="s">
        <v>732</v>
      </c>
      <c r="G175" s="69" t="s">
        <v>263</v>
      </c>
      <c r="H175" s="70" t="s">
        <v>47</v>
      </c>
      <c r="I175" s="37">
        <v>44088.0</v>
      </c>
      <c r="J175" s="37">
        <v>44141.0</v>
      </c>
      <c r="K175" s="38">
        <v>44185.0</v>
      </c>
      <c r="L175" s="39" t="s">
        <v>48</v>
      </c>
      <c r="M175" s="39" t="s">
        <v>41</v>
      </c>
      <c r="N175" s="40" t="s">
        <v>42</v>
      </c>
      <c r="O175" s="84" t="s">
        <v>733</v>
      </c>
      <c r="P175" s="44" t="s">
        <v>734</v>
      </c>
      <c r="Q175" s="44" t="s">
        <v>735</v>
      </c>
    </row>
    <row r="176">
      <c r="A176" s="33">
        <v>165.0</v>
      </c>
      <c r="B176" s="34" t="s">
        <v>736</v>
      </c>
      <c r="C176" s="56" t="s">
        <v>570</v>
      </c>
      <c r="D176" s="107" t="s">
        <v>737</v>
      </c>
      <c r="E176" s="108" t="s">
        <v>609</v>
      </c>
      <c r="F176" s="109" t="s">
        <v>738</v>
      </c>
      <c r="G176" s="69" t="s">
        <v>263</v>
      </c>
      <c r="H176" s="70" t="s">
        <v>47</v>
      </c>
      <c r="I176" s="37">
        <v>44088.0</v>
      </c>
      <c r="J176" s="37">
        <v>44141.0</v>
      </c>
      <c r="K176" s="38">
        <v>44184.0</v>
      </c>
      <c r="L176" s="39" t="s">
        <v>48</v>
      </c>
      <c r="M176" s="39" t="s">
        <v>41</v>
      </c>
      <c r="N176" s="40" t="s">
        <v>42</v>
      </c>
      <c r="O176" s="55" t="s">
        <v>739</v>
      </c>
      <c r="P176" s="110" t="s">
        <v>740</v>
      </c>
      <c r="Q176" s="110" t="s">
        <v>741</v>
      </c>
    </row>
    <row r="177">
      <c r="A177" s="33">
        <v>166.0</v>
      </c>
      <c r="B177" s="34" t="s">
        <v>742</v>
      </c>
      <c r="C177" s="56" t="s">
        <v>570</v>
      </c>
      <c r="D177" s="111" t="s">
        <v>743</v>
      </c>
      <c r="E177" s="112" t="s">
        <v>744</v>
      </c>
      <c r="F177" s="36" t="s">
        <v>83</v>
      </c>
      <c r="G177" s="43" t="s">
        <v>4</v>
      </c>
      <c r="H177" s="113" t="s">
        <v>40</v>
      </c>
      <c r="I177" s="37">
        <v>44088.0</v>
      </c>
      <c r="J177" s="37">
        <v>44169.0</v>
      </c>
      <c r="K177" s="38">
        <v>44184.0</v>
      </c>
      <c r="L177" s="39" t="s">
        <v>100</v>
      </c>
      <c r="M177" s="39" t="s">
        <v>41</v>
      </c>
      <c r="N177" s="40" t="s">
        <v>42</v>
      </c>
      <c r="O177" s="45" t="s">
        <v>745</v>
      </c>
      <c r="P177" s="42"/>
      <c r="Q177" s="42"/>
    </row>
    <row r="178">
      <c r="A178" s="33">
        <v>167.0</v>
      </c>
      <c r="B178" s="34" t="s">
        <v>746</v>
      </c>
      <c r="C178" s="56" t="s">
        <v>747</v>
      </c>
      <c r="D178" s="47" t="s">
        <v>748</v>
      </c>
      <c r="E178" s="114" t="s">
        <v>749</v>
      </c>
      <c r="F178" s="48" t="s">
        <v>120</v>
      </c>
      <c r="G178" s="43" t="s">
        <v>4</v>
      </c>
      <c r="H178" s="43" t="s">
        <v>47</v>
      </c>
      <c r="I178" s="37">
        <v>44088.0</v>
      </c>
      <c r="J178" s="37">
        <v>44169.0</v>
      </c>
      <c r="K178" s="38">
        <v>44184.0</v>
      </c>
      <c r="L178" s="39" t="s">
        <v>100</v>
      </c>
      <c r="M178" s="39" t="s">
        <v>49</v>
      </c>
      <c r="N178" s="40" t="s">
        <v>42</v>
      </c>
      <c r="O178" s="45" t="s">
        <v>750</v>
      </c>
      <c r="P178" s="46" t="str">
        <f>HYPERLINK("https://nptel.ac.in/noc/courses/noc19/SEM2/noc19-de03","https://nptel.ac.in/noc/courses/noc19/SEM2/noc19-de03")</f>
        <v>https://nptel.ac.in/noc/courses/noc19/SEM2/noc19-de03</v>
      </c>
      <c r="Q178" s="46" t="str">
        <f>HYPERLINK("https://nptel.ac.in/courses/107/103/107103081/","https://nptel.ac.in/courses/107/103/107103081/")</f>
        <v>https://nptel.ac.in/courses/107/103/107103081/</v>
      </c>
    </row>
    <row r="179">
      <c r="A179" s="33">
        <v>168.0</v>
      </c>
      <c r="B179" s="34" t="s">
        <v>751</v>
      </c>
      <c r="C179" s="56" t="s">
        <v>747</v>
      </c>
      <c r="D179" s="47" t="s">
        <v>752</v>
      </c>
      <c r="E179" s="47" t="s">
        <v>753</v>
      </c>
      <c r="F179" s="48" t="s">
        <v>83</v>
      </c>
      <c r="G179" s="43" t="s">
        <v>174</v>
      </c>
      <c r="H179" s="43" t="s">
        <v>47</v>
      </c>
      <c r="I179" s="37">
        <v>44088.0</v>
      </c>
      <c r="J179" s="37">
        <v>44113.0</v>
      </c>
      <c r="K179" s="38">
        <v>44185.0</v>
      </c>
      <c r="L179" s="39" t="s">
        <v>48</v>
      </c>
      <c r="M179" s="39" t="s">
        <v>41</v>
      </c>
      <c r="N179" s="40" t="s">
        <v>42</v>
      </c>
      <c r="O179" s="45" t="s">
        <v>754</v>
      </c>
      <c r="P179" s="46" t="str">
        <f>HYPERLINK("https://nptel.ac.in/noc/courses/noc20/SEM1/noc20-de02","https://nptel.ac.in/noc/courses/noc20/SEM1/noc20-de02")</f>
        <v>https://nptel.ac.in/noc/courses/noc20/SEM1/noc20-de02</v>
      </c>
      <c r="Q179" s="46" t="str">
        <f>HYPERLINK("https://nptel.ac.in/courses/107/101/107101086/","https://nptel.ac.in/courses/107/101/107101086/")</f>
        <v>https://nptel.ac.in/courses/107/101/107101086/</v>
      </c>
    </row>
    <row r="180">
      <c r="A180" s="33">
        <v>169.0</v>
      </c>
      <c r="B180" s="34" t="s">
        <v>755</v>
      </c>
      <c r="C180" s="56" t="s">
        <v>747</v>
      </c>
      <c r="D180" s="47" t="s">
        <v>756</v>
      </c>
      <c r="E180" s="47" t="s">
        <v>757</v>
      </c>
      <c r="F180" s="48" t="s">
        <v>83</v>
      </c>
      <c r="G180" s="43" t="s">
        <v>174</v>
      </c>
      <c r="H180" s="43" t="s">
        <v>47</v>
      </c>
      <c r="I180" s="37">
        <v>44088.0</v>
      </c>
      <c r="J180" s="37">
        <v>44113.0</v>
      </c>
      <c r="K180" s="38">
        <v>44185.0</v>
      </c>
      <c r="L180" s="39" t="s">
        <v>48</v>
      </c>
      <c r="M180" s="39" t="s">
        <v>41</v>
      </c>
      <c r="N180" s="40" t="s">
        <v>42</v>
      </c>
      <c r="O180" s="45" t="s">
        <v>758</v>
      </c>
      <c r="P180" s="46" t="str">
        <f>HYPERLINK("https://nptel.ac.in/noc/courses/noc20/SEM1/noc20-de01","https://nptel.ac.in/noc/courses/noc20/SEM1/noc20-de01")</f>
        <v>https://nptel.ac.in/noc/courses/noc20/SEM1/noc20-de01</v>
      </c>
      <c r="Q180" s="46" t="str">
        <f>HYPERLINK("https://nptel.ac.in/courses/107/101/107101087/","https://nptel.ac.in/courses/107/101/107101087/")</f>
        <v>https://nptel.ac.in/courses/107/101/107101087/</v>
      </c>
    </row>
    <row r="181">
      <c r="A181" s="33">
        <v>170.0</v>
      </c>
      <c r="B181" s="34" t="s">
        <v>759</v>
      </c>
      <c r="C181" s="56" t="s">
        <v>747</v>
      </c>
      <c r="D181" s="47" t="s">
        <v>760</v>
      </c>
      <c r="E181" s="47" t="s">
        <v>761</v>
      </c>
      <c r="F181" s="43" t="s">
        <v>126</v>
      </c>
      <c r="G181" s="43" t="s">
        <v>4</v>
      </c>
      <c r="H181" s="48" t="s">
        <v>40</v>
      </c>
      <c r="I181" s="37">
        <v>44088.0</v>
      </c>
      <c r="J181" s="37">
        <v>44169.0</v>
      </c>
      <c r="K181" s="38">
        <v>44184.0</v>
      </c>
      <c r="L181" s="60" t="s">
        <v>28</v>
      </c>
      <c r="M181" s="39" t="s">
        <v>49</v>
      </c>
      <c r="N181" s="40" t="s">
        <v>42</v>
      </c>
      <c r="O181" s="45" t="s">
        <v>762</v>
      </c>
      <c r="P181" s="42"/>
      <c r="Q181" s="42"/>
    </row>
    <row r="182">
      <c r="A182" s="33">
        <v>171.0</v>
      </c>
      <c r="B182" s="34" t="s">
        <v>763</v>
      </c>
      <c r="C182" s="56" t="s">
        <v>747</v>
      </c>
      <c r="D182" s="47" t="s">
        <v>764</v>
      </c>
      <c r="E182" s="115" t="s">
        <v>765</v>
      </c>
      <c r="F182" s="43" t="s">
        <v>126</v>
      </c>
      <c r="G182" s="43" t="s">
        <v>4</v>
      </c>
      <c r="H182" s="48" t="s">
        <v>40</v>
      </c>
      <c r="I182" s="37">
        <v>44088.0</v>
      </c>
      <c r="J182" s="37">
        <v>44169.0</v>
      </c>
      <c r="K182" s="38">
        <v>44185.0</v>
      </c>
      <c r="L182" s="60" t="s">
        <v>28</v>
      </c>
      <c r="M182" s="39" t="s">
        <v>49</v>
      </c>
      <c r="N182" s="40" t="s">
        <v>42</v>
      </c>
      <c r="O182" s="45" t="s">
        <v>766</v>
      </c>
      <c r="P182" s="42"/>
      <c r="Q182" s="42"/>
    </row>
    <row r="183">
      <c r="A183" s="33">
        <v>172.0</v>
      </c>
      <c r="B183" s="34" t="s">
        <v>767</v>
      </c>
      <c r="C183" s="56" t="s">
        <v>747</v>
      </c>
      <c r="D183" s="47" t="s">
        <v>768</v>
      </c>
      <c r="E183" s="58" t="s">
        <v>769</v>
      </c>
      <c r="F183" s="77" t="s">
        <v>120</v>
      </c>
      <c r="G183" s="43" t="s">
        <v>174</v>
      </c>
      <c r="H183" s="43" t="s">
        <v>47</v>
      </c>
      <c r="I183" s="37">
        <v>44088.0</v>
      </c>
      <c r="J183" s="37">
        <v>44113.0</v>
      </c>
      <c r="K183" s="38">
        <v>44183.0</v>
      </c>
      <c r="L183" s="39" t="s">
        <v>100</v>
      </c>
      <c r="M183" s="39" t="s">
        <v>41</v>
      </c>
      <c r="N183" s="40" t="s">
        <v>42</v>
      </c>
      <c r="O183" s="45" t="s">
        <v>770</v>
      </c>
      <c r="P183" s="46" t="str">
        <f>HYPERLINK("https://nptel.ac.in/noc/courses/noc19/SEM2/noc19-de02","https://nptel.ac.in/noc/courses/noc19/SEM2/noc19-de02")</f>
        <v>https://nptel.ac.in/noc/courses/noc19/SEM2/noc19-de02</v>
      </c>
      <c r="Q183" s="46" t="str">
        <f>HYPERLINK("https://nptel.ac.in/courses/107/103/107103085/","https://nptel.ac.in/courses/107/103/107103085/")</f>
        <v>https://nptel.ac.in/courses/107/103/107103085/</v>
      </c>
    </row>
    <row r="184">
      <c r="A184" s="33">
        <v>173.0</v>
      </c>
      <c r="B184" s="34" t="s">
        <v>771</v>
      </c>
      <c r="C184" s="56" t="s">
        <v>747</v>
      </c>
      <c r="D184" s="116" t="s">
        <v>772</v>
      </c>
      <c r="E184" s="117" t="s">
        <v>773</v>
      </c>
      <c r="F184" s="118" t="s">
        <v>83</v>
      </c>
      <c r="G184" s="118" t="s">
        <v>39</v>
      </c>
      <c r="H184" s="43" t="s">
        <v>47</v>
      </c>
      <c r="I184" s="37">
        <v>44088.0</v>
      </c>
      <c r="J184" s="37">
        <v>44141.0</v>
      </c>
      <c r="K184" s="38">
        <v>44184.0</v>
      </c>
      <c r="L184" s="39" t="s">
        <v>48</v>
      </c>
      <c r="M184" s="39" t="s">
        <v>41</v>
      </c>
      <c r="N184" s="40" t="s">
        <v>42</v>
      </c>
      <c r="O184" s="55" t="s">
        <v>774</v>
      </c>
      <c r="P184" s="44" t="s">
        <v>775</v>
      </c>
      <c r="Q184" s="44" t="s">
        <v>776</v>
      </c>
    </row>
    <row r="185">
      <c r="A185" s="33">
        <v>174.0</v>
      </c>
      <c r="B185" s="34" t="s">
        <v>777</v>
      </c>
      <c r="C185" s="56" t="s">
        <v>747</v>
      </c>
      <c r="D185" s="119" t="s">
        <v>778</v>
      </c>
      <c r="E185" s="47" t="s">
        <v>757</v>
      </c>
      <c r="F185" s="48" t="s">
        <v>83</v>
      </c>
      <c r="G185" s="118" t="s">
        <v>39</v>
      </c>
      <c r="H185" s="48" t="s">
        <v>40</v>
      </c>
      <c r="I185" s="37">
        <v>44088.0</v>
      </c>
      <c r="J185" s="37">
        <v>44141.0</v>
      </c>
      <c r="K185" s="38">
        <v>44184.0</v>
      </c>
      <c r="L185" s="60" t="s">
        <v>28</v>
      </c>
      <c r="M185" s="39" t="s">
        <v>41</v>
      </c>
      <c r="N185" s="40" t="s">
        <v>42</v>
      </c>
      <c r="O185" s="84" t="s">
        <v>779</v>
      </c>
      <c r="P185" s="53"/>
      <c r="Q185" s="53"/>
    </row>
    <row r="186">
      <c r="A186" s="33">
        <v>175.0</v>
      </c>
      <c r="B186" s="34" t="s">
        <v>780</v>
      </c>
      <c r="C186" s="58" t="s">
        <v>781</v>
      </c>
      <c r="D186" s="56" t="s">
        <v>782</v>
      </c>
      <c r="E186" s="56" t="s">
        <v>783</v>
      </c>
      <c r="F186" s="43" t="s">
        <v>203</v>
      </c>
      <c r="G186" s="43" t="s">
        <v>4</v>
      </c>
      <c r="H186" s="43" t="s">
        <v>47</v>
      </c>
      <c r="I186" s="37">
        <v>44088.0</v>
      </c>
      <c r="J186" s="37">
        <v>44169.0</v>
      </c>
      <c r="K186" s="38">
        <v>44185.0</v>
      </c>
      <c r="L186" s="39" t="s">
        <v>28</v>
      </c>
      <c r="M186" s="39" t="s">
        <v>41</v>
      </c>
      <c r="N186" s="40" t="s">
        <v>42</v>
      </c>
      <c r="O186" s="45" t="s">
        <v>784</v>
      </c>
      <c r="P186" s="46" t="str">
        <f>HYPERLINK("https://nptel.ac.in/noc/courses/noc19/SEM2/noc19-ee39","https://nptel.ac.in/noc/courses/noc19/SEM2/noc19-ee39")</f>
        <v>https://nptel.ac.in/noc/courses/noc19/SEM2/noc19-ee39</v>
      </c>
      <c r="Q186" s="46" t="str">
        <f>HYPERLINK("https://nptel.ac.in/courses/108/108/108108114/","https://nptel.ac.in/courses/108/108/108108114/")</f>
        <v>https://nptel.ac.in/courses/108/108/108108114/</v>
      </c>
    </row>
    <row r="187">
      <c r="A187" s="33">
        <v>176.0</v>
      </c>
      <c r="B187" s="34" t="s">
        <v>785</v>
      </c>
      <c r="C187" s="58" t="s">
        <v>781</v>
      </c>
      <c r="D187" s="56" t="s">
        <v>786</v>
      </c>
      <c r="E187" s="56" t="s">
        <v>783</v>
      </c>
      <c r="F187" s="43" t="s">
        <v>203</v>
      </c>
      <c r="G187" s="43" t="s">
        <v>4</v>
      </c>
      <c r="H187" s="43" t="s">
        <v>47</v>
      </c>
      <c r="I187" s="37">
        <v>44088.0</v>
      </c>
      <c r="J187" s="37">
        <v>44169.0</v>
      </c>
      <c r="K187" s="38">
        <v>44185.0</v>
      </c>
      <c r="L187" s="39" t="s">
        <v>48</v>
      </c>
      <c r="M187" s="39" t="s">
        <v>41</v>
      </c>
      <c r="N187" s="40" t="s">
        <v>42</v>
      </c>
      <c r="O187" s="45" t="s">
        <v>787</v>
      </c>
      <c r="P187" s="46" t="str">
        <f>HYPERLINK("https://nptel.ac.in/noc/courses/noc18/SEM2/noc18-ee36","https://nptel.ac.in/noc/courses/noc18/SEM2/noc18-ee36")</f>
        <v>https://nptel.ac.in/noc/courses/noc18/SEM2/noc18-ee36</v>
      </c>
      <c r="Q187" s="46" t="str">
        <f>HYPERLINK("https://nptel.ac.in/courses/108/108/108108113/","https://nptel.ac.in/courses/108/108/108108113/")</f>
        <v>https://nptel.ac.in/courses/108/108/108108113/</v>
      </c>
    </row>
    <row r="188">
      <c r="A188" s="33">
        <v>177.0</v>
      </c>
      <c r="B188" s="34" t="s">
        <v>788</v>
      </c>
      <c r="C188" s="58" t="s">
        <v>781</v>
      </c>
      <c r="D188" s="56" t="s">
        <v>789</v>
      </c>
      <c r="E188" s="56" t="s">
        <v>790</v>
      </c>
      <c r="F188" s="43" t="s">
        <v>203</v>
      </c>
      <c r="G188" s="43" t="s">
        <v>4</v>
      </c>
      <c r="H188" s="43" t="s">
        <v>47</v>
      </c>
      <c r="I188" s="37">
        <v>44088.0</v>
      </c>
      <c r="J188" s="37">
        <v>44169.0</v>
      </c>
      <c r="K188" s="38">
        <v>44185.0</v>
      </c>
      <c r="L188" s="39" t="s">
        <v>48</v>
      </c>
      <c r="M188" s="39" t="s">
        <v>41</v>
      </c>
      <c r="N188" s="40" t="s">
        <v>42</v>
      </c>
      <c r="O188" s="45" t="s">
        <v>791</v>
      </c>
      <c r="P188" s="46" t="str">
        <f>HYPERLINK("https://nptel.ac.in/noc/courses/noc18/SEM2/noc18-ee35","https://nptel.ac.in/noc/courses/noc18/SEM2/noc18-ee35")</f>
        <v>https://nptel.ac.in/noc/courses/noc18/SEM2/noc18-ee35</v>
      </c>
      <c r="Q188" s="46" t="str">
        <f>HYPERLINK("https://nptel.ac.in/courses/117/108/117108141/","https://nptel.ac.in/courses/117/108/117108141/")</f>
        <v>https://nptel.ac.in/courses/117/108/117108141/</v>
      </c>
    </row>
    <row r="189">
      <c r="A189" s="33">
        <v>178.0</v>
      </c>
      <c r="B189" s="34" t="s">
        <v>792</v>
      </c>
      <c r="C189" s="58" t="s">
        <v>781</v>
      </c>
      <c r="D189" s="56" t="s">
        <v>793</v>
      </c>
      <c r="E189" s="56" t="s">
        <v>794</v>
      </c>
      <c r="F189" s="43" t="s">
        <v>38</v>
      </c>
      <c r="G189" s="43" t="s">
        <v>4</v>
      </c>
      <c r="H189" s="43" t="s">
        <v>47</v>
      </c>
      <c r="I189" s="37">
        <v>44088.0</v>
      </c>
      <c r="J189" s="37">
        <v>44169.0</v>
      </c>
      <c r="K189" s="38">
        <v>44184.0</v>
      </c>
      <c r="L189" s="39" t="s">
        <v>28</v>
      </c>
      <c r="M189" s="39" t="s">
        <v>49</v>
      </c>
      <c r="N189" s="40" t="s">
        <v>42</v>
      </c>
      <c r="O189" s="45" t="s">
        <v>795</v>
      </c>
      <c r="P189" s="46" t="str">
        <f>HYPERLINK("https://nptel.ac.in/noc/courses/noc18/SEM2/noc18-ee21","https://nptel.ac.in/noc/courses/noc18/SEM2/noc18-ee21")</f>
        <v>https://nptel.ac.in/noc/courses/noc18/SEM2/noc18-ee21</v>
      </c>
      <c r="Q189" s="46" t="str">
        <f>HYPERLINK("https://nptel.ac.in/courses/117/104/117104118/","https://nptel.ac.in/courses/117/104/117104118/")</f>
        <v>https://nptel.ac.in/courses/117/104/117104118/</v>
      </c>
    </row>
    <row r="190">
      <c r="A190" s="33">
        <v>179.0</v>
      </c>
      <c r="B190" s="34" t="s">
        <v>796</v>
      </c>
      <c r="C190" s="58" t="s">
        <v>781</v>
      </c>
      <c r="D190" s="56" t="s">
        <v>797</v>
      </c>
      <c r="E190" s="56" t="s">
        <v>794</v>
      </c>
      <c r="F190" s="43" t="s">
        <v>38</v>
      </c>
      <c r="G190" s="43" t="s">
        <v>4</v>
      </c>
      <c r="H190" s="43" t="s">
        <v>47</v>
      </c>
      <c r="I190" s="37">
        <v>44088.0</v>
      </c>
      <c r="J190" s="37">
        <v>44169.0</v>
      </c>
      <c r="K190" s="38">
        <v>44184.0</v>
      </c>
      <c r="L190" s="39" t="s">
        <v>28</v>
      </c>
      <c r="M190" s="39" t="s">
        <v>49</v>
      </c>
      <c r="N190" s="40" t="s">
        <v>42</v>
      </c>
      <c r="O190" s="45" t="s">
        <v>798</v>
      </c>
      <c r="P190" s="46" t="str">
        <f>HYPERLINK("https://nptel.ac.in/noc/courses/noc18/SEM2/noc18-ee31","https://nptel.ac.in/noc/courses/noc18/SEM2/noc18-ee31")</f>
        <v>https://nptel.ac.in/noc/courses/noc18/SEM2/noc18-ee31</v>
      </c>
      <c r="Q190" s="46" t="str">
        <f>HYPERLINK("https://nptel.ac.in/courses/108/104/108104112/","https://nptel.ac.in/courses/108/104/108104112/")</f>
        <v>https://nptel.ac.in/courses/108/104/108104112/</v>
      </c>
    </row>
    <row r="191">
      <c r="A191" s="33">
        <v>180.0</v>
      </c>
      <c r="B191" s="34" t="s">
        <v>799</v>
      </c>
      <c r="C191" s="35" t="s">
        <v>781</v>
      </c>
      <c r="D191" s="34" t="s">
        <v>800</v>
      </c>
      <c r="E191" s="56" t="s">
        <v>801</v>
      </c>
      <c r="F191" s="36" t="s">
        <v>57</v>
      </c>
      <c r="G191" s="43" t="s">
        <v>4</v>
      </c>
      <c r="H191" s="36" t="s">
        <v>47</v>
      </c>
      <c r="I191" s="37">
        <v>44088.0</v>
      </c>
      <c r="J191" s="37">
        <v>44169.0</v>
      </c>
      <c r="K191" s="38">
        <v>44185.0</v>
      </c>
      <c r="L191" s="39" t="s">
        <v>48</v>
      </c>
      <c r="M191" s="39" t="s">
        <v>49</v>
      </c>
      <c r="N191" s="39" t="s">
        <v>50</v>
      </c>
      <c r="O191" s="45" t="s">
        <v>802</v>
      </c>
      <c r="P191" s="46" t="str">
        <f>HYPERLINK("https://nptel.ac.in/noc/courses/noc19/SEM2/noc19-ee60","https://nptel.ac.in/noc/courses/noc19/SEM2/noc19-ee60")</f>
        <v>https://nptel.ac.in/noc/courses/noc19/SEM2/noc19-ee60</v>
      </c>
      <c r="Q191" s="46" t="str">
        <f>HYPERLINK("https://nptel.ac.in/courses/108/105/108105155/","https://nptel.ac.in/courses/108/105/108105155/")</f>
        <v>https://nptel.ac.in/courses/108/105/108105155/</v>
      </c>
    </row>
    <row r="192">
      <c r="A192" s="33">
        <v>181.0</v>
      </c>
      <c r="B192" s="34" t="s">
        <v>803</v>
      </c>
      <c r="C192" s="58" t="s">
        <v>781</v>
      </c>
      <c r="D192" s="56" t="s">
        <v>804</v>
      </c>
      <c r="E192" s="47" t="s">
        <v>805</v>
      </c>
      <c r="F192" s="43" t="s">
        <v>126</v>
      </c>
      <c r="G192" s="43" t="s">
        <v>4</v>
      </c>
      <c r="H192" s="43" t="s">
        <v>47</v>
      </c>
      <c r="I192" s="37">
        <v>44088.0</v>
      </c>
      <c r="J192" s="37">
        <v>44169.0</v>
      </c>
      <c r="K192" s="38">
        <v>44185.0</v>
      </c>
      <c r="L192" s="39" t="s">
        <v>100</v>
      </c>
      <c r="M192" s="39" t="s">
        <v>41</v>
      </c>
      <c r="N192" s="40" t="s">
        <v>42</v>
      </c>
      <c r="O192" s="45" t="s">
        <v>806</v>
      </c>
      <c r="P192" s="46" t="str">
        <f>HYPERLINK("https://nptel.ac.in/noc/courses/noc19/SEM2/noc19-ee48","https://nptel.ac.in/noc/courses/noc19/SEM2/noc19-ee48")</f>
        <v>https://nptel.ac.in/noc/courses/noc19/SEM2/noc19-ee48</v>
      </c>
      <c r="Q192" s="46" t="str">
        <f>HYPERLINK("https://nptel.ac.in/courses/106/106/106106167/","https://nptel.ac.in/courses/106/106/106106167/")</f>
        <v>https://nptel.ac.in/courses/106/106/106106167/</v>
      </c>
    </row>
    <row r="193">
      <c r="A193" s="33">
        <v>182.0</v>
      </c>
      <c r="B193" s="34" t="s">
        <v>807</v>
      </c>
      <c r="C193" s="58" t="s">
        <v>781</v>
      </c>
      <c r="D193" s="56" t="s">
        <v>808</v>
      </c>
      <c r="E193" s="34" t="s">
        <v>809</v>
      </c>
      <c r="F193" s="43" t="s">
        <v>126</v>
      </c>
      <c r="G193" s="43" t="s">
        <v>4</v>
      </c>
      <c r="H193" s="43" t="s">
        <v>47</v>
      </c>
      <c r="I193" s="37">
        <v>44088.0</v>
      </c>
      <c r="J193" s="37">
        <v>44169.0</v>
      </c>
      <c r="K193" s="38">
        <v>44185.0</v>
      </c>
      <c r="L193" s="39" t="s">
        <v>28</v>
      </c>
      <c r="M193" s="39" t="s">
        <v>41</v>
      </c>
      <c r="N193" s="40" t="s">
        <v>42</v>
      </c>
      <c r="O193" s="45" t="s">
        <v>810</v>
      </c>
      <c r="P193" s="46" t="str">
        <f>HYPERLINK("https://nptel.ac.in/noc/courses/noc20/SEM1/noc20-ee22","https://nptel.ac.in/noc/courses/noc20/SEM1/noc20-ee22")</f>
        <v>https://nptel.ac.in/noc/courses/noc20/SEM1/noc20-ee22</v>
      </c>
      <c r="Q193" s="46" t="str">
        <f>HYPERLINK("https://nptel.ac.in/courses/108/106/108106098/","https://nptel.ac.in/courses/108/106/108106098/")</f>
        <v>https://nptel.ac.in/courses/108/106/108106098/</v>
      </c>
    </row>
    <row r="194">
      <c r="A194" s="33">
        <v>183.0</v>
      </c>
      <c r="B194" s="34" t="s">
        <v>811</v>
      </c>
      <c r="C194" s="58" t="s">
        <v>781</v>
      </c>
      <c r="D194" s="56" t="s">
        <v>812</v>
      </c>
      <c r="E194" s="56" t="s">
        <v>813</v>
      </c>
      <c r="F194" s="43" t="s">
        <v>83</v>
      </c>
      <c r="G194" s="43" t="s">
        <v>4</v>
      </c>
      <c r="H194" s="43" t="s">
        <v>47</v>
      </c>
      <c r="I194" s="37">
        <v>44088.0</v>
      </c>
      <c r="J194" s="37">
        <v>44169.0</v>
      </c>
      <c r="K194" s="38">
        <v>44185.0</v>
      </c>
      <c r="L194" s="39" t="s">
        <v>28</v>
      </c>
      <c r="M194" s="39" t="s">
        <v>41</v>
      </c>
      <c r="N194" s="40" t="s">
        <v>42</v>
      </c>
      <c r="O194" s="45" t="s">
        <v>814</v>
      </c>
      <c r="P194" s="46" t="str">
        <f>HYPERLINK("https://nptel.ac.in/noc/courses/noc19/SEM2/noc19-ee57","https://nptel.ac.in/noc/courses/noc19/SEM2/noc19-ee57")</f>
        <v>https://nptel.ac.in/noc/courses/noc19/SEM2/noc19-ee57</v>
      </c>
      <c r="Q194" s="46" t="str">
        <f>HYPERLINK("https://nptel.ac.in/courses/108/101/108101112/","https://nptel.ac.in/courses/108/101/108101112/")</f>
        <v>https://nptel.ac.in/courses/108/101/108101112/</v>
      </c>
    </row>
    <row r="195">
      <c r="A195" s="33">
        <v>184.0</v>
      </c>
      <c r="B195" s="34" t="s">
        <v>815</v>
      </c>
      <c r="C195" s="58" t="s">
        <v>781</v>
      </c>
      <c r="D195" s="56" t="s">
        <v>816</v>
      </c>
      <c r="E195" s="56" t="s">
        <v>817</v>
      </c>
      <c r="F195" s="43" t="s">
        <v>126</v>
      </c>
      <c r="G195" s="43" t="s">
        <v>4</v>
      </c>
      <c r="H195" s="43" t="s">
        <v>47</v>
      </c>
      <c r="I195" s="37">
        <v>44088.0</v>
      </c>
      <c r="J195" s="37">
        <v>44169.0</v>
      </c>
      <c r="K195" s="38">
        <v>44185.0</v>
      </c>
      <c r="L195" s="39" t="s">
        <v>48</v>
      </c>
      <c r="M195" s="39" t="s">
        <v>49</v>
      </c>
      <c r="N195" s="39" t="s">
        <v>50</v>
      </c>
      <c r="O195" s="45" t="s">
        <v>818</v>
      </c>
      <c r="P195" s="44" t="s">
        <v>819</v>
      </c>
      <c r="Q195" s="46" t="str">
        <f>HYPERLINK("https://nptel.ac.in/courses/117/106/117106108/","https://nptel.ac.in/courses/117/106/117106108/")</f>
        <v>https://nptel.ac.in/courses/117/106/117106108/</v>
      </c>
    </row>
    <row r="196">
      <c r="A196" s="33">
        <v>185.0</v>
      </c>
      <c r="B196" s="34" t="s">
        <v>820</v>
      </c>
      <c r="C196" s="58" t="s">
        <v>781</v>
      </c>
      <c r="D196" s="47" t="s">
        <v>821</v>
      </c>
      <c r="E196" s="47" t="s">
        <v>822</v>
      </c>
      <c r="F196" s="57" t="s">
        <v>147</v>
      </c>
      <c r="G196" s="36" t="s">
        <v>39</v>
      </c>
      <c r="H196" s="43" t="s">
        <v>47</v>
      </c>
      <c r="I196" s="37">
        <v>44088.0</v>
      </c>
      <c r="J196" s="37">
        <v>44141.0</v>
      </c>
      <c r="K196" s="38">
        <v>44183.0</v>
      </c>
      <c r="L196" s="39" t="s">
        <v>28</v>
      </c>
      <c r="M196" s="39" t="s">
        <v>29</v>
      </c>
      <c r="N196" s="40" t="s">
        <v>42</v>
      </c>
      <c r="O196" s="45" t="s">
        <v>823</v>
      </c>
      <c r="P196" s="46" t="str">
        <f>HYPERLINK("https://nptel.ac.in/noc/courses/noc19/SEM2/noc19-ee64","https://nptel.ac.in/noc/courses/noc19/SEM2/noc19-ee64")</f>
        <v>https://nptel.ac.in/noc/courses/noc19/SEM2/noc19-ee64</v>
      </c>
      <c r="Q196" s="46" t="str">
        <f>HYPERLINK("https://nptel.ac.in/courses/108/107/108107113/","https://nptel.ac.in/courses/108/107/108107113/")</f>
        <v>https://nptel.ac.in/courses/108/107/108107113/</v>
      </c>
    </row>
    <row r="197">
      <c r="A197" s="33">
        <v>186.0</v>
      </c>
      <c r="B197" s="34" t="s">
        <v>824</v>
      </c>
      <c r="C197" s="58" t="s">
        <v>781</v>
      </c>
      <c r="D197" s="47" t="s">
        <v>825</v>
      </c>
      <c r="E197" s="47" t="s">
        <v>826</v>
      </c>
      <c r="F197" s="43" t="s">
        <v>203</v>
      </c>
      <c r="G197" s="36" t="s">
        <v>39</v>
      </c>
      <c r="H197" s="43" t="s">
        <v>47</v>
      </c>
      <c r="I197" s="37">
        <v>44088.0</v>
      </c>
      <c r="J197" s="37">
        <v>44141.0</v>
      </c>
      <c r="K197" s="38">
        <v>44183.0</v>
      </c>
      <c r="L197" s="39" t="s">
        <v>28</v>
      </c>
      <c r="M197" s="39" t="s">
        <v>41</v>
      </c>
      <c r="N197" s="40" t="s">
        <v>42</v>
      </c>
      <c r="O197" s="45" t="s">
        <v>827</v>
      </c>
      <c r="P197" s="46" t="str">
        <f>HYPERLINK("https://nptel.ac.in/noc/courses/noc19/SEM1/noc19-ee24","https://nptel.ac.in/noc/courses/noc19/SEM1/noc19-ee24")</f>
        <v>https://nptel.ac.in/noc/courses/noc19/SEM1/noc19-ee24</v>
      </c>
      <c r="Q197" s="46" t="str">
        <f>HYPERLINK("https://nptel.ac.in/courses/108/108/108108099/","https://nptel.ac.in/courses/108/108/108108099/")</f>
        <v>https://nptel.ac.in/courses/108/108/108108099/</v>
      </c>
    </row>
    <row r="198">
      <c r="A198" s="33">
        <v>187.0</v>
      </c>
      <c r="B198" s="34" t="s">
        <v>828</v>
      </c>
      <c r="C198" s="58" t="s">
        <v>781</v>
      </c>
      <c r="D198" s="56" t="s">
        <v>829</v>
      </c>
      <c r="E198" s="56" t="s">
        <v>830</v>
      </c>
      <c r="F198" s="43" t="s">
        <v>57</v>
      </c>
      <c r="G198" s="43" t="s">
        <v>4</v>
      </c>
      <c r="H198" s="43" t="s">
        <v>47</v>
      </c>
      <c r="I198" s="37">
        <v>44088.0</v>
      </c>
      <c r="J198" s="37">
        <v>44169.0</v>
      </c>
      <c r="K198" s="38">
        <v>44184.0</v>
      </c>
      <c r="L198" s="39" t="s">
        <v>48</v>
      </c>
      <c r="M198" s="39" t="s">
        <v>49</v>
      </c>
      <c r="N198" s="39" t="s">
        <v>50</v>
      </c>
      <c r="O198" s="45" t="s">
        <v>831</v>
      </c>
      <c r="P198" s="46" t="str">
        <f>HYPERLINK("https://nptel.ac.in/noc/courses/noc19/SEM2/noc19-ee35","https://nptel.ac.in/noc/courses/noc19/SEM2/noc19-ee35")</f>
        <v>https://nptel.ac.in/noc/courses/noc19/SEM2/noc19-ee35</v>
      </c>
      <c r="Q198" s="46" t="str">
        <f>HYPERLINK("https://nptel.ac.in/courses/108/105/108105112/","https://nptel.ac.in/courses/108/105/108105112/")</f>
        <v>https://nptel.ac.in/courses/108/105/108105112/</v>
      </c>
    </row>
    <row r="199">
      <c r="A199" s="33">
        <v>188.0</v>
      </c>
      <c r="B199" s="34" t="s">
        <v>832</v>
      </c>
      <c r="C199" s="58" t="s">
        <v>781</v>
      </c>
      <c r="D199" s="56" t="s">
        <v>833</v>
      </c>
      <c r="E199" s="56" t="s">
        <v>834</v>
      </c>
      <c r="F199" s="43" t="s">
        <v>57</v>
      </c>
      <c r="G199" s="43" t="s">
        <v>4</v>
      </c>
      <c r="H199" s="43" t="s">
        <v>47</v>
      </c>
      <c r="I199" s="37">
        <v>44088.0</v>
      </c>
      <c r="J199" s="37">
        <v>44169.0</v>
      </c>
      <c r="K199" s="38">
        <v>44184.0</v>
      </c>
      <c r="L199" s="39" t="s">
        <v>48</v>
      </c>
      <c r="M199" s="39" t="s">
        <v>49</v>
      </c>
      <c r="N199" s="39" t="s">
        <v>50</v>
      </c>
      <c r="O199" s="45" t="s">
        <v>835</v>
      </c>
      <c r="P199" s="46" t="str">
        <f>HYPERLINK("https://nptel.ac.in/noc/courses/noc19/SEM2/noc19-ee46","https://nptel.ac.in/noc/courses/noc19/SEM2/noc19-ee46")</f>
        <v>https://nptel.ac.in/noc/courses/noc19/SEM2/noc19-ee46</v>
      </c>
      <c r="Q199" s="46" t="str">
        <f>HYPERLINK("https://nptel.ac.in/courses/117/105/117105143/","https://nptel.ac.in/courses/117/105/117105143/")</f>
        <v>https://nptel.ac.in/courses/117/105/117105143/</v>
      </c>
    </row>
    <row r="200">
      <c r="A200" s="33">
        <v>189.0</v>
      </c>
      <c r="B200" s="34" t="s">
        <v>836</v>
      </c>
      <c r="C200" s="58" t="s">
        <v>781</v>
      </c>
      <c r="D200" s="56" t="s">
        <v>837</v>
      </c>
      <c r="E200" s="56" t="s">
        <v>838</v>
      </c>
      <c r="F200" s="43" t="s">
        <v>57</v>
      </c>
      <c r="G200" s="43" t="s">
        <v>4</v>
      </c>
      <c r="H200" s="43" t="s">
        <v>47</v>
      </c>
      <c r="I200" s="37">
        <v>44088.0</v>
      </c>
      <c r="J200" s="37">
        <v>44169.0</v>
      </c>
      <c r="K200" s="38">
        <v>44184.0</v>
      </c>
      <c r="L200" s="39" t="s">
        <v>48</v>
      </c>
      <c r="M200" s="39" t="s">
        <v>49</v>
      </c>
      <c r="N200" s="39" t="s">
        <v>50</v>
      </c>
      <c r="O200" s="45" t="s">
        <v>839</v>
      </c>
      <c r="P200" s="46" t="str">
        <f>HYPERLINK("https://nptel.ac.in/noc/courses/noc19/SEM2/noc19-ee51","https://nptel.ac.in/noc/courses/noc19/SEM2/noc19-ee51")</f>
        <v>https://nptel.ac.in/noc/courses/noc19/SEM2/noc19-ee51</v>
      </c>
      <c r="Q200" s="46" t="str">
        <f>HYPERLINK("https://nptel.ac.in/courses/108/105/108105113/","https://nptel.ac.in/courses/108/105/108105113/")</f>
        <v>https://nptel.ac.in/courses/108/105/108105113/</v>
      </c>
    </row>
    <row r="201">
      <c r="A201" s="33">
        <v>190.0</v>
      </c>
      <c r="B201" s="34" t="s">
        <v>840</v>
      </c>
      <c r="C201" s="58" t="s">
        <v>781</v>
      </c>
      <c r="D201" s="56" t="s">
        <v>841</v>
      </c>
      <c r="E201" s="56" t="s">
        <v>842</v>
      </c>
      <c r="F201" s="43" t="s">
        <v>57</v>
      </c>
      <c r="G201" s="36" t="s">
        <v>39</v>
      </c>
      <c r="H201" s="43" t="s">
        <v>47</v>
      </c>
      <c r="I201" s="37">
        <v>44088.0</v>
      </c>
      <c r="J201" s="37">
        <v>44141.0</v>
      </c>
      <c r="K201" s="38">
        <v>44183.0</v>
      </c>
      <c r="L201" s="39" t="s">
        <v>100</v>
      </c>
      <c r="M201" s="39" t="s">
        <v>41</v>
      </c>
      <c r="N201" s="40" t="s">
        <v>42</v>
      </c>
      <c r="O201" s="45" t="s">
        <v>843</v>
      </c>
      <c r="P201" s="46" t="str">
        <f>HYPERLINK("https://nptel.ac.in/noc/courses/noc17/SEM1/noc17-ec04","https://nptel.ac.in/noc/courses/noc17/SEM1/noc17-ec04")</f>
        <v>https://nptel.ac.in/noc/courses/noc17/SEM1/noc17-ec04</v>
      </c>
      <c r="Q201" s="46" t="str">
        <f>HYPERLINK("https://nptel.ac.in/courses/117/105/117105139/","https://nptel.ac.in/courses/117/105/117105139/")</f>
        <v>https://nptel.ac.in/courses/117/105/117105139/</v>
      </c>
    </row>
    <row r="202">
      <c r="A202" s="33">
        <v>191.0</v>
      </c>
      <c r="B202" s="34" t="s">
        <v>844</v>
      </c>
      <c r="C202" s="58" t="s">
        <v>781</v>
      </c>
      <c r="D202" s="56" t="s">
        <v>845</v>
      </c>
      <c r="E202" s="56" t="s">
        <v>830</v>
      </c>
      <c r="F202" s="43" t="s">
        <v>57</v>
      </c>
      <c r="G202" s="43" t="s">
        <v>4</v>
      </c>
      <c r="H202" s="43" t="s">
        <v>47</v>
      </c>
      <c r="I202" s="37">
        <v>44088.0</v>
      </c>
      <c r="J202" s="37">
        <v>44169.0</v>
      </c>
      <c r="K202" s="38">
        <v>44185.0</v>
      </c>
      <c r="L202" s="39" t="s">
        <v>48</v>
      </c>
      <c r="M202" s="39" t="s">
        <v>41</v>
      </c>
      <c r="N202" s="40" t="s">
        <v>42</v>
      </c>
      <c r="O202" s="45" t="s">
        <v>846</v>
      </c>
      <c r="P202" s="46" t="str">
        <f>HYPERLINK("https://nptel.ac.in/noc/courses/noc19/SEM2/noc19-ee62","https://nptel.ac.in/noc/courses/noc19/SEM2/noc19-ee62")</f>
        <v>https://nptel.ac.in/noc/courses/noc19/SEM2/noc19-ee62</v>
      </c>
      <c r="Q202" s="46" t="str">
        <f>HYPERLINK("https://nptel.ac.in/courses/117/105/117105140/","https://nptel.ac.in/courses/117/105/117105140/")</f>
        <v>https://nptel.ac.in/courses/117/105/117105140/</v>
      </c>
    </row>
    <row r="203">
      <c r="A203" s="33">
        <v>192.0</v>
      </c>
      <c r="B203" s="34" t="s">
        <v>847</v>
      </c>
      <c r="C203" s="58" t="s">
        <v>781</v>
      </c>
      <c r="D203" s="47" t="s">
        <v>848</v>
      </c>
      <c r="E203" s="47" t="s">
        <v>849</v>
      </c>
      <c r="F203" s="43" t="s">
        <v>57</v>
      </c>
      <c r="G203" s="43" t="s">
        <v>4</v>
      </c>
      <c r="H203" s="43" t="s">
        <v>40</v>
      </c>
      <c r="I203" s="37">
        <v>44088.0</v>
      </c>
      <c r="J203" s="37">
        <v>44169.0</v>
      </c>
      <c r="K203" s="38">
        <v>44184.0</v>
      </c>
      <c r="L203" s="39" t="s">
        <v>28</v>
      </c>
      <c r="M203" s="39" t="s">
        <v>49</v>
      </c>
      <c r="N203" s="40" t="s">
        <v>42</v>
      </c>
      <c r="O203" s="45" t="s">
        <v>850</v>
      </c>
      <c r="P203" s="42"/>
      <c r="Q203" s="42"/>
    </row>
    <row r="204">
      <c r="A204" s="33">
        <v>193.0</v>
      </c>
      <c r="B204" s="34" t="s">
        <v>851</v>
      </c>
      <c r="C204" s="58" t="s">
        <v>781</v>
      </c>
      <c r="D204" s="56" t="s">
        <v>852</v>
      </c>
      <c r="E204" s="56" t="s">
        <v>853</v>
      </c>
      <c r="F204" s="43" t="s">
        <v>57</v>
      </c>
      <c r="G204" s="43" t="s">
        <v>4</v>
      </c>
      <c r="H204" s="43" t="s">
        <v>47</v>
      </c>
      <c r="I204" s="37">
        <v>44088.0</v>
      </c>
      <c r="J204" s="37">
        <v>44169.0</v>
      </c>
      <c r="K204" s="38">
        <v>44185.0</v>
      </c>
      <c r="L204" s="39" t="s">
        <v>100</v>
      </c>
      <c r="M204" s="39" t="s">
        <v>41</v>
      </c>
      <c r="N204" s="40" t="s">
        <v>42</v>
      </c>
      <c r="O204" s="45" t="s">
        <v>854</v>
      </c>
      <c r="P204" s="46" t="str">
        <f>HYPERLINK("https://nptel.ac.in/noc/courses/noc18/SEM1/noc18-ee08","https://nptel.ac.in/noc/courses/noc18/SEM1/noc18-ee08")</f>
        <v>https://nptel.ac.in/noc/courses/noc18/SEM1/noc18-ee08</v>
      </c>
      <c r="Q204" s="46" t="str">
        <f>HYPERLINK("https://nptel.ac.in/courses/108/105/108105103/","https://nptel.ac.in/courses/108/105/108105103/")</f>
        <v>https://nptel.ac.in/courses/108/105/108105103/</v>
      </c>
    </row>
    <row r="205">
      <c r="A205" s="33">
        <v>194.0</v>
      </c>
      <c r="B205" s="34" t="s">
        <v>855</v>
      </c>
      <c r="C205" s="58" t="s">
        <v>781</v>
      </c>
      <c r="D205" s="56" t="s">
        <v>856</v>
      </c>
      <c r="E205" s="56" t="s">
        <v>597</v>
      </c>
      <c r="F205" s="43" t="s">
        <v>57</v>
      </c>
      <c r="G205" s="43" t="s">
        <v>4</v>
      </c>
      <c r="H205" s="43" t="s">
        <v>47</v>
      </c>
      <c r="I205" s="37">
        <v>44088.0</v>
      </c>
      <c r="J205" s="37">
        <v>44169.0</v>
      </c>
      <c r="K205" s="38">
        <v>44184.0</v>
      </c>
      <c r="L205" s="39" t="s">
        <v>28</v>
      </c>
      <c r="M205" s="39" t="s">
        <v>41</v>
      </c>
      <c r="N205" s="40" t="s">
        <v>42</v>
      </c>
      <c r="O205" s="45" t="s">
        <v>857</v>
      </c>
      <c r="P205" s="46" t="str">
        <f>HYPERLINK("https://nptel.ac.in/noc/courses/noc19/SEM2/noc19-ee55","https://nptel.ac.in/noc/courses/noc19/SEM2/noc19-ee55")</f>
        <v>https://nptel.ac.in/noc/courses/noc19/SEM2/noc19-ee55</v>
      </c>
      <c r="Q205" s="46" t="str">
        <f>HYPERLINK("https://nptel.ac.in/courses/117/105/117105135/","https://nptel.ac.in/courses/117/105/117105135/")</f>
        <v>https://nptel.ac.in/courses/117/105/117105135/</v>
      </c>
    </row>
    <row r="206">
      <c r="A206" s="33">
        <v>195.0</v>
      </c>
      <c r="B206" s="34" t="s">
        <v>858</v>
      </c>
      <c r="C206" s="58" t="s">
        <v>781</v>
      </c>
      <c r="D206" s="56" t="s">
        <v>859</v>
      </c>
      <c r="E206" s="56" t="s">
        <v>838</v>
      </c>
      <c r="F206" s="43" t="s">
        <v>57</v>
      </c>
      <c r="G206" s="43" t="s">
        <v>4</v>
      </c>
      <c r="H206" s="43" t="s">
        <v>47</v>
      </c>
      <c r="I206" s="37">
        <v>44088.0</v>
      </c>
      <c r="J206" s="37">
        <v>44169.0</v>
      </c>
      <c r="K206" s="38">
        <v>44184.0</v>
      </c>
      <c r="L206" s="39" t="s">
        <v>28</v>
      </c>
      <c r="M206" s="39" t="s">
        <v>49</v>
      </c>
      <c r="N206" s="40" t="s">
        <v>42</v>
      </c>
      <c r="O206" s="45" t="s">
        <v>860</v>
      </c>
      <c r="P206" s="46" t="str">
        <f>HYPERLINK("https://nptel.ac.in/noc/courses/noc17/SEM1/noc17-ec02","https://nptel.ac.in/noc/courses/noc17/SEM1/noc17-ec02")</f>
        <v>https://nptel.ac.in/noc/courses/noc17/SEM1/noc17-ec02</v>
      </c>
      <c r="Q206" s="46" t="str">
        <f>HYPERLINK("https://nptel.ac.in/courses/117/105/117105137/","https://nptel.ac.in/courses/117/105/117105137/")</f>
        <v>https://nptel.ac.in/courses/117/105/117105137/</v>
      </c>
    </row>
    <row r="207">
      <c r="A207" s="33">
        <v>196.0</v>
      </c>
      <c r="B207" s="34" t="s">
        <v>861</v>
      </c>
      <c r="C207" s="56" t="s">
        <v>781</v>
      </c>
      <c r="D207" s="56" t="s">
        <v>862</v>
      </c>
      <c r="E207" s="56" t="s">
        <v>863</v>
      </c>
      <c r="F207" s="43" t="s">
        <v>203</v>
      </c>
      <c r="G207" s="43" t="s">
        <v>4</v>
      </c>
      <c r="H207" s="43" t="s">
        <v>47</v>
      </c>
      <c r="I207" s="37">
        <v>44088.0</v>
      </c>
      <c r="J207" s="37">
        <v>44169.0</v>
      </c>
      <c r="K207" s="38">
        <v>44184.0</v>
      </c>
      <c r="L207" s="39" t="s">
        <v>28</v>
      </c>
      <c r="M207" s="39" t="s">
        <v>49</v>
      </c>
      <c r="N207" s="40" t="s">
        <v>42</v>
      </c>
      <c r="O207" s="45" t="s">
        <v>864</v>
      </c>
      <c r="P207" s="46" t="str">
        <f>HYPERLINK("https://nptel.ac.in/noc/courses/noc18/SEM2/noc18-ee32","https://nptel.ac.in/noc/courses/noc18/SEM2/noc18-ee32")</f>
        <v>https://nptel.ac.in/noc/courses/noc18/SEM2/noc18-ee32</v>
      </c>
      <c r="Q207" s="46" t="str">
        <f>HYPERLINK("https://nptel.ac.in/courses/108/108/108108112/","https://nptel.ac.in/courses/108/108/108108112/")</f>
        <v>https://nptel.ac.in/courses/108/108/108108112/</v>
      </c>
    </row>
    <row r="208">
      <c r="A208" s="33">
        <v>197.0</v>
      </c>
      <c r="B208" s="34" t="s">
        <v>865</v>
      </c>
      <c r="C208" s="56" t="s">
        <v>781</v>
      </c>
      <c r="D208" s="47" t="s">
        <v>866</v>
      </c>
      <c r="E208" s="47" t="s">
        <v>867</v>
      </c>
      <c r="F208" s="43" t="s">
        <v>38</v>
      </c>
      <c r="G208" s="36" t="s">
        <v>39</v>
      </c>
      <c r="H208" s="43" t="s">
        <v>40</v>
      </c>
      <c r="I208" s="37">
        <v>44088.0</v>
      </c>
      <c r="J208" s="37">
        <v>44141.0</v>
      </c>
      <c r="K208" s="38">
        <v>44184.0</v>
      </c>
      <c r="L208" s="39" t="s">
        <v>100</v>
      </c>
      <c r="M208" s="39" t="s">
        <v>41</v>
      </c>
      <c r="N208" s="40" t="s">
        <v>42</v>
      </c>
      <c r="O208" s="45" t="s">
        <v>868</v>
      </c>
      <c r="P208" s="42"/>
      <c r="Q208" s="42"/>
    </row>
    <row r="209">
      <c r="A209" s="33">
        <v>198.0</v>
      </c>
      <c r="B209" s="34" t="s">
        <v>869</v>
      </c>
      <c r="C209" s="56" t="s">
        <v>781</v>
      </c>
      <c r="D209" s="59" t="s">
        <v>870</v>
      </c>
      <c r="E209" s="59" t="s">
        <v>871</v>
      </c>
      <c r="F209" s="43" t="s">
        <v>126</v>
      </c>
      <c r="G209" s="43" t="s">
        <v>4</v>
      </c>
      <c r="H209" s="43" t="s">
        <v>40</v>
      </c>
      <c r="I209" s="37">
        <v>44088.0</v>
      </c>
      <c r="J209" s="37">
        <v>44169.0</v>
      </c>
      <c r="K209" s="38">
        <v>44185.0</v>
      </c>
      <c r="L209" s="39" t="s">
        <v>28</v>
      </c>
      <c r="M209" s="39" t="s">
        <v>41</v>
      </c>
      <c r="N209" s="40" t="s">
        <v>42</v>
      </c>
      <c r="O209" s="45" t="s">
        <v>872</v>
      </c>
      <c r="P209" s="42"/>
      <c r="Q209" s="42"/>
    </row>
    <row r="210">
      <c r="A210" s="33">
        <v>199.0</v>
      </c>
      <c r="B210" s="34" t="s">
        <v>873</v>
      </c>
      <c r="C210" s="56" t="s">
        <v>781</v>
      </c>
      <c r="D210" s="59" t="s">
        <v>874</v>
      </c>
      <c r="E210" s="59" t="s">
        <v>875</v>
      </c>
      <c r="F210" s="57" t="s">
        <v>147</v>
      </c>
      <c r="G210" s="36" t="s">
        <v>39</v>
      </c>
      <c r="H210" s="57" t="s">
        <v>40</v>
      </c>
      <c r="I210" s="37">
        <v>44088.0</v>
      </c>
      <c r="J210" s="37">
        <v>44141.0</v>
      </c>
      <c r="K210" s="38">
        <v>44183.0</v>
      </c>
      <c r="L210" s="39" t="s">
        <v>48</v>
      </c>
      <c r="M210" s="39" t="s">
        <v>49</v>
      </c>
      <c r="N210" s="39" t="s">
        <v>50</v>
      </c>
      <c r="O210" s="45" t="s">
        <v>876</v>
      </c>
      <c r="P210" s="42"/>
      <c r="Q210" s="42"/>
    </row>
    <row r="211">
      <c r="A211" s="33">
        <v>200.0</v>
      </c>
      <c r="B211" s="34" t="s">
        <v>877</v>
      </c>
      <c r="C211" s="56" t="s">
        <v>781</v>
      </c>
      <c r="D211" s="59" t="s">
        <v>878</v>
      </c>
      <c r="E211" s="59" t="s">
        <v>879</v>
      </c>
      <c r="F211" s="120" t="s">
        <v>83</v>
      </c>
      <c r="G211" s="36" t="s">
        <v>39</v>
      </c>
      <c r="H211" s="57" t="s">
        <v>40</v>
      </c>
      <c r="I211" s="37">
        <v>44088.0</v>
      </c>
      <c r="J211" s="37">
        <v>44141.0</v>
      </c>
      <c r="K211" s="38">
        <v>44183.0</v>
      </c>
      <c r="L211" s="39" t="s">
        <v>28</v>
      </c>
      <c r="M211" s="39" t="s">
        <v>29</v>
      </c>
      <c r="N211" s="40" t="s">
        <v>42</v>
      </c>
      <c r="O211" s="45" t="s">
        <v>880</v>
      </c>
      <c r="P211" s="42"/>
      <c r="Q211" s="42"/>
    </row>
    <row r="212">
      <c r="A212" s="33">
        <v>201.0</v>
      </c>
      <c r="B212" s="34" t="s">
        <v>881</v>
      </c>
      <c r="C212" s="56" t="s">
        <v>781</v>
      </c>
      <c r="D212" s="59" t="s">
        <v>882</v>
      </c>
      <c r="E212" s="59" t="s">
        <v>883</v>
      </c>
      <c r="F212" s="43" t="s">
        <v>126</v>
      </c>
      <c r="G212" s="43" t="s">
        <v>4</v>
      </c>
      <c r="H212" s="120" t="s">
        <v>47</v>
      </c>
      <c r="I212" s="37">
        <v>44088.0</v>
      </c>
      <c r="J212" s="37">
        <v>44169.0</v>
      </c>
      <c r="K212" s="38">
        <v>44184.0</v>
      </c>
      <c r="L212" s="39" t="s">
        <v>100</v>
      </c>
      <c r="M212" s="39" t="s">
        <v>49</v>
      </c>
      <c r="N212" s="40" t="s">
        <v>42</v>
      </c>
      <c r="O212" s="45" t="s">
        <v>884</v>
      </c>
      <c r="P212" s="42"/>
      <c r="Q212" s="61" t="s">
        <v>885</v>
      </c>
    </row>
    <row r="213">
      <c r="A213" s="33">
        <v>202.0</v>
      </c>
      <c r="B213" s="34" t="s">
        <v>886</v>
      </c>
      <c r="C213" s="56" t="s">
        <v>781</v>
      </c>
      <c r="D213" s="59" t="s">
        <v>887</v>
      </c>
      <c r="E213" s="59" t="s">
        <v>888</v>
      </c>
      <c r="F213" s="43" t="s">
        <v>126</v>
      </c>
      <c r="G213" s="43" t="s">
        <v>4</v>
      </c>
      <c r="H213" s="43" t="s">
        <v>40</v>
      </c>
      <c r="I213" s="37">
        <v>44088.0</v>
      </c>
      <c r="J213" s="37">
        <v>44169.0</v>
      </c>
      <c r="K213" s="38">
        <v>44185.0</v>
      </c>
      <c r="L213" s="39" t="s">
        <v>28</v>
      </c>
      <c r="M213" s="39" t="s">
        <v>41</v>
      </c>
      <c r="N213" s="40" t="s">
        <v>42</v>
      </c>
      <c r="O213" s="45" t="s">
        <v>889</v>
      </c>
      <c r="P213" s="42"/>
      <c r="Q213" s="42"/>
    </row>
    <row r="214">
      <c r="A214" s="33">
        <v>203.0</v>
      </c>
      <c r="B214" s="34" t="s">
        <v>890</v>
      </c>
      <c r="C214" s="56" t="s">
        <v>781</v>
      </c>
      <c r="D214" s="59" t="s">
        <v>891</v>
      </c>
      <c r="E214" s="59" t="s">
        <v>892</v>
      </c>
      <c r="F214" s="57" t="s">
        <v>147</v>
      </c>
      <c r="G214" s="36" t="s">
        <v>39</v>
      </c>
      <c r="H214" s="43" t="s">
        <v>47</v>
      </c>
      <c r="I214" s="37">
        <v>44088.0</v>
      </c>
      <c r="J214" s="37">
        <v>44141.0</v>
      </c>
      <c r="K214" s="38">
        <v>44183.0</v>
      </c>
      <c r="L214" s="39" t="s">
        <v>100</v>
      </c>
      <c r="M214" s="39" t="s">
        <v>41</v>
      </c>
      <c r="N214" s="40" t="s">
        <v>42</v>
      </c>
      <c r="O214" s="45" t="s">
        <v>893</v>
      </c>
      <c r="P214" s="46" t="str">
        <f>HYPERLINK("https://nptel.ac.in/noc/courses/noc19/SEM2/noc19-ee63","https://nptel.ac.in/noc/courses/noc19/SEM2/noc19-ee63")</f>
        <v>https://nptel.ac.in/noc/courses/noc19/SEM2/noc19-ee63</v>
      </c>
      <c r="Q214" s="46" t="str">
        <f>HYPERLINK("https://nptel.ac.in/courses/108/107/108107143/","https://nptel.ac.in/courses/108/107/108107143/")</f>
        <v>https://nptel.ac.in/courses/108/107/108107143/</v>
      </c>
    </row>
    <row r="215">
      <c r="A215" s="33">
        <v>204.0</v>
      </c>
      <c r="B215" s="34" t="s">
        <v>894</v>
      </c>
      <c r="C215" s="56" t="s">
        <v>781</v>
      </c>
      <c r="D215" s="58" t="s">
        <v>895</v>
      </c>
      <c r="E215" s="58" t="s">
        <v>896</v>
      </c>
      <c r="F215" s="57" t="s">
        <v>147</v>
      </c>
      <c r="G215" s="43" t="s">
        <v>4</v>
      </c>
      <c r="H215" s="43" t="s">
        <v>47</v>
      </c>
      <c r="I215" s="37">
        <v>44088.0</v>
      </c>
      <c r="J215" s="37">
        <v>44169.0</v>
      </c>
      <c r="K215" s="38">
        <v>44185.0</v>
      </c>
      <c r="L215" s="39" t="s">
        <v>28</v>
      </c>
      <c r="M215" s="39" t="s">
        <v>29</v>
      </c>
      <c r="N215" s="40" t="s">
        <v>42</v>
      </c>
      <c r="O215" s="45" t="s">
        <v>897</v>
      </c>
      <c r="P215" s="46" t="str">
        <f>HYPERLINK("https://nptel.ac.in/noc/courses/noc19/SEM2/noc19-ee54","https://nptel.ac.in/noc/courses/noc19/SEM2/noc19-ee54")</f>
        <v>https://nptel.ac.in/noc/courses/noc19/SEM2/noc19-ee54</v>
      </c>
      <c r="Q215" s="46" t="str">
        <f>HYPERLINK("https://nptel.ac.in/courses/108/107/108107142/","https://nptel.ac.in/courses/108/107/108107142/")</f>
        <v>https://nptel.ac.in/courses/108/107/108107142/</v>
      </c>
    </row>
    <row r="216">
      <c r="A216" s="33">
        <v>205.0</v>
      </c>
      <c r="B216" s="34" t="s">
        <v>898</v>
      </c>
      <c r="C216" s="56" t="s">
        <v>781</v>
      </c>
      <c r="D216" s="58" t="s">
        <v>899</v>
      </c>
      <c r="E216" s="58" t="s">
        <v>900</v>
      </c>
      <c r="F216" s="57" t="s">
        <v>147</v>
      </c>
      <c r="G216" s="36" t="s">
        <v>39</v>
      </c>
      <c r="H216" s="43" t="s">
        <v>47</v>
      </c>
      <c r="I216" s="37">
        <v>44088.0</v>
      </c>
      <c r="J216" s="37">
        <v>44141.0</v>
      </c>
      <c r="K216" s="38">
        <v>44183.0</v>
      </c>
      <c r="L216" s="39" t="s">
        <v>28</v>
      </c>
      <c r="M216" s="39" t="s">
        <v>29</v>
      </c>
      <c r="N216" s="40" t="s">
        <v>42</v>
      </c>
      <c r="O216" s="45" t="s">
        <v>901</v>
      </c>
      <c r="P216" s="46" t="str">
        <f>HYPERLINK("https://nptel.ac.in/noc/courses/noc19/SEM2/noc19-ee61","https://nptel.ac.in/noc/courses/noc19/SEM2/noc19-ee61")</f>
        <v>https://nptel.ac.in/noc/courses/noc19/SEM2/noc19-ee61</v>
      </c>
      <c r="Q216" s="46" t="str">
        <f>HYPERLINK("https://nptel.ac.in/courses/108/107/108107112/","https://nptel.ac.in/courses/108/107/108107112/")</f>
        <v>https://nptel.ac.in/courses/108/107/108107112/</v>
      </c>
    </row>
    <row r="217">
      <c r="A217" s="33">
        <v>206.0</v>
      </c>
      <c r="B217" s="34" t="s">
        <v>902</v>
      </c>
      <c r="C217" s="56" t="s">
        <v>781</v>
      </c>
      <c r="D217" s="58" t="s">
        <v>903</v>
      </c>
      <c r="E217" s="59" t="s">
        <v>904</v>
      </c>
      <c r="F217" s="57" t="s">
        <v>147</v>
      </c>
      <c r="G217" s="43" t="s">
        <v>174</v>
      </c>
      <c r="H217" s="43" t="s">
        <v>47</v>
      </c>
      <c r="I217" s="37">
        <v>44088.0</v>
      </c>
      <c r="J217" s="37">
        <v>44113.0</v>
      </c>
      <c r="K217" s="38">
        <v>44183.0</v>
      </c>
      <c r="L217" s="39" t="s">
        <v>28</v>
      </c>
      <c r="M217" s="39" t="s">
        <v>41</v>
      </c>
      <c r="N217" s="40" t="s">
        <v>42</v>
      </c>
      <c r="O217" s="45" t="s">
        <v>905</v>
      </c>
      <c r="P217" s="46" t="str">
        <f>HYPERLINK("https://nptel.ac.in/noc/courses/noc19/SEM1/noc19-ee22","https://nptel.ac.in/noc/courses/noc19/SEM1/noc19-ee22")</f>
        <v>https://nptel.ac.in/noc/courses/noc19/SEM1/noc19-ee22</v>
      </c>
      <c r="Q217" s="46" t="str">
        <f>HYPERLINK("https://nptel.ac.in/courses/108/107/108107107/","https://nptel.ac.in/courses/108/107/108107107/")</f>
        <v>https://nptel.ac.in/courses/108/107/108107107/</v>
      </c>
    </row>
    <row r="218">
      <c r="A218" s="33">
        <v>207.0</v>
      </c>
      <c r="B218" s="34" t="s">
        <v>906</v>
      </c>
      <c r="C218" s="56" t="s">
        <v>781</v>
      </c>
      <c r="D218" s="58" t="s">
        <v>907</v>
      </c>
      <c r="E218" s="58" t="s">
        <v>908</v>
      </c>
      <c r="F218" s="57" t="s">
        <v>147</v>
      </c>
      <c r="G218" s="43" t="s">
        <v>4</v>
      </c>
      <c r="H218" s="43" t="s">
        <v>47</v>
      </c>
      <c r="I218" s="37">
        <v>44088.0</v>
      </c>
      <c r="J218" s="37">
        <v>44169.0</v>
      </c>
      <c r="K218" s="38">
        <v>44184.0</v>
      </c>
      <c r="L218" s="39" t="s">
        <v>28</v>
      </c>
      <c r="M218" s="39" t="s">
        <v>41</v>
      </c>
      <c r="N218" s="40" t="s">
        <v>42</v>
      </c>
      <c r="O218" s="45" t="s">
        <v>909</v>
      </c>
      <c r="P218" s="46" t="str">
        <f>HYPERLINK("https://nptel.ac.in/noc/courses/noc19/SEM1/noc19-ee13","https://nptel.ac.in/noc/courses/noc19/SEM1/noc19-ee13")</f>
        <v>https://nptel.ac.in/noc/courses/noc19/SEM1/noc19-ee13</v>
      </c>
      <c r="Q218" s="46" t="str">
        <f>HYPERLINK("https://nptel.ac.in/courses/108/107/108107127/","https://nptel.ac.in/courses/108/107/108107127/")</f>
        <v>https://nptel.ac.in/courses/108/107/108107127/</v>
      </c>
    </row>
    <row r="219">
      <c r="A219" s="33">
        <v>208.0</v>
      </c>
      <c r="B219" s="34" t="s">
        <v>910</v>
      </c>
      <c r="C219" s="56" t="s">
        <v>781</v>
      </c>
      <c r="D219" s="58" t="s">
        <v>911</v>
      </c>
      <c r="E219" s="58" t="s">
        <v>912</v>
      </c>
      <c r="F219" s="57" t="s">
        <v>430</v>
      </c>
      <c r="G219" s="57" t="s">
        <v>4</v>
      </c>
      <c r="H219" s="57" t="s">
        <v>47</v>
      </c>
      <c r="I219" s="37">
        <v>44088.0</v>
      </c>
      <c r="J219" s="37">
        <v>44169.0</v>
      </c>
      <c r="K219" s="38">
        <v>44184.0</v>
      </c>
      <c r="L219" s="39" t="s">
        <v>48</v>
      </c>
      <c r="M219" s="39" t="s">
        <v>49</v>
      </c>
      <c r="N219" s="39" t="s">
        <v>50</v>
      </c>
      <c r="O219" s="45" t="s">
        <v>913</v>
      </c>
      <c r="P219" s="46" t="str">
        <f>HYPERLINK("https://nptel.ac.in/noc/courses/noc19/SEM2/noc19-ee38","https://nptel.ac.in/noc/courses/noc19/SEM2/noc19-ee38")</f>
        <v>https://nptel.ac.in/noc/courses/noc19/SEM2/noc19-ee38</v>
      </c>
      <c r="Q219" s="46" t="str">
        <f>HYPERLINK("https://nptel.ac.in/courses/108/102/108102112/","https://nptel.ac.in/courses/108/102/108102112/")</f>
        <v>https://nptel.ac.in/courses/108/102/108102112/</v>
      </c>
    </row>
    <row r="220">
      <c r="A220" s="33">
        <v>209.0</v>
      </c>
      <c r="B220" s="34" t="s">
        <v>914</v>
      </c>
      <c r="C220" s="56" t="s">
        <v>781</v>
      </c>
      <c r="D220" s="56" t="s">
        <v>915</v>
      </c>
      <c r="E220" s="47" t="s">
        <v>916</v>
      </c>
      <c r="F220" s="43" t="s">
        <v>126</v>
      </c>
      <c r="G220" s="43" t="s">
        <v>4</v>
      </c>
      <c r="H220" s="43" t="s">
        <v>47</v>
      </c>
      <c r="I220" s="37">
        <v>44088.0</v>
      </c>
      <c r="J220" s="37">
        <v>44169.0</v>
      </c>
      <c r="K220" s="38">
        <v>44185.0</v>
      </c>
      <c r="L220" s="39" t="s">
        <v>48</v>
      </c>
      <c r="M220" s="39" t="s">
        <v>49</v>
      </c>
      <c r="N220" s="39" t="s">
        <v>50</v>
      </c>
      <c r="O220" s="45" t="s">
        <v>917</v>
      </c>
      <c r="P220" s="46" t="str">
        <f>HYPERLINK("https://nptel.ac.in/noc/courses/noc19/SEM2/noc19-de04","https://nptel.ac.in/noc/courses/noc19/SEM2/noc19-de04")</f>
        <v>https://nptel.ac.in/noc/courses/noc19/SEM2/noc19-de04</v>
      </c>
      <c r="Q220" s="46" t="str">
        <f>HYPERLINK("https://nptel.ac.in/courses/107/106/107106081/","https://nptel.ac.in/courses/107/106/107106081/")</f>
        <v>https://nptel.ac.in/courses/107/106/107106081/</v>
      </c>
    </row>
    <row r="221">
      <c r="A221" s="33">
        <v>210.0</v>
      </c>
      <c r="B221" s="34" t="s">
        <v>918</v>
      </c>
      <c r="C221" s="56" t="s">
        <v>781</v>
      </c>
      <c r="D221" s="47" t="s">
        <v>919</v>
      </c>
      <c r="E221" s="58" t="s">
        <v>920</v>
      </c>
      <c r="F221" s="77" t="s">
        <v>120</v>
      </c>
      <c r="G221" s="43" t="s">
        <v>4</v>
      </c>
      <c r="H221" s="43" t="s">
        <v>47</v>
      </c>
      <c r="I221" s="37">
        <v>44088.0</v>
      </c>
      <c r="J221" s="37">
        <v>44169.0</v>
      </c>
      <c r="K221" s="38">
        <v>44185.0</v>
      </c>
      <c r="L221" s="39" t="s">
        <v>48</v>
      </c>
      <c r="M221" s="39" t="s">
        <v>49</v>
      </c>
      <c r="N221" s="39" t="s">
        <v>50</v>
      </c>
      <c r="O221" s="45" t="s">
        <v>921</v>
      </c>
      <c r="P221" s="46" t="str">
        <f>HYPERLINK("https://nptel.ac.in/noc/courses/noc19/SEM2/noc19-ee68","https://nptel.ac.in/noc/courses/noc19/SEM2/noc19-ee68")</f>
        <v>https://nptel.ac.in/noc/courses/noc19/SEM2/noc19-ee68</v>
      </c>
      <c r="Q221" s="46" t="str">
        <f>HYPERLINK("https://nptel.ac.in/courses/108/103/108103141/","https://nptel.ac.in/courses/108/103/108103141/")</f>
        <v>https://nptel.ac.in/courses/108/103/108103141/</v>
      </c>
    </row>
    <row r="222">
      <c r="A222" s="33">
        <v>211.0</v>
      </c>
      <c r="B222" s="34" t="s">
        <v>922</v>
      </c>
      <c r="C222" s="56" t="s">
        <v>781</v>
      </c>
      <c r="D222" s="47" t="s">
        <v>923</v>
      </c>
      <c r="E222" s="34" t="s">
        <v>809</v>
      </c>
      <c r="F222" s="121" t="s">
        <v>126</v>
      </c>
      <c r="G222" s="43" t="s">
        <v>4</v>
      </c>
      <c r="H222" s="43" t="s">
        <v>47</v>
      </c>
      <c r="I222" s="37">
        <v>44088.0</v>
      </c>
      <c r="J222" s="37">
        <v>44169.0</v>
      </c>
      <c r="K222" s="38">
        <v>44184.0</v>
      </c>
      <c r="L222" s="39" t="s">
        <v>28</v>
      </c>
      <c r="M222" s="39" t="s">
        <v>41</v>
      </c>
      <c r="N222" s="40" t="s">
        <v>42</v>
      </c>
      <c r="O222" s="45" t="s">
        <v>924</v>
      </c>
      <c r="P222" s="46" t="str">
        <f>HYPERLINK("https://nptel.ac.in/noc/courses/noc19/SEM2/noc19-ee43","https://nptel.ac.in/noc/courses/noc19/SEM2/noc19-ee43")</f>
        <v>https://nptel.ac.in/noc/courses/noc19/SEM2/noc19-ee43</v>
      </c>
      <c r="Q222" s="44" t="s">
        <v>925</v>
      </c>
    </row>
    <row r="223">
      <c r="A223" s="33">
        <v>212.0</v>
      </c>
      <c r="B223" s="34" t="s">
        <v>926</v>
      </c>
      <c r="C223" s="56" t="s">
        <v>781</v>
      </c>
      <c r="D223" s="59" t="s">
        <v>927</v>
      </c>
      <c r="E223" s="100" t="s">
        <v>928</v>
      </c>
      <c r="F223" s="52" t="s">
        <v>38</v>
      </c>
      <c r="G223" s="52" t="s">
        <v>257</v>
      </c>
      <c r="H223" s="65" t="s">
        <v>47</v>
      </c>
      <c r="I223" s="37">
        <v>44088.0</v>
      </c>
      <c r="J223" s="37">
        <v>44169.0</v>
      </c>
      <c r="K223" s="38">
        <v>44185.0</v>
      </c>
      <c r="L223" s="39" t="s">
        <v>48</v>
      </c>
      <c r="M223" s="39" t="s">
        <v>49</v>
      </c>
      <c r="N223" s="39" t="s">
        <v>50</v>
      </c>
      <c r="O223" s="45" t="s">
        <v>929</v>
      </c>
      <c r="P223" s="66" t="s">
        <v>930</v>
      </c>
      <c r="Q223" s="66" t="s">
        <v>931</v>
      </c>
    </row>
    <row r="224">
      <c r="A224" s="33">
        <v>213.0</v>
      </c>
      <c r="B224" s="34" t="s">
        <v>932</v>
      </c>
      <c r="C224" s="56" t="s">
        <v>781</v>
      </c>
      <c r="D224" s="71" t="s">
        <v>933</v>
      </c>
      <c r="E224" s="68" t="s">
        <v>934</v>
      </c>
      <c r="F224" s="69" t="s">
        <v>38</v>
      </c>
      <c r="G224" s="69" t="s">
        <v>263</v>
      </c>
      <c r="H224" s="70" t="s">
        <v>47</v>
      </c>
      <c r="I224" s="37">
        <v>44088.0</v>
      </c>
      <c r="J224" s="37">
        <v>44141.0</v>
      </c>
      <c r="K224" s="38">
        <v>44184.0</v>
      </c>
      <c r="L224" s="39" t="s">
        <v>28</v>
      </c>
      <c r="M224" s="39" t="s">
        <v>41</v>
      </c>
      <c r="N224" s="40" t="s">
        <v>42</v>
      </c>
      <c r="O224" s="45" t="s">
        <v>935</v>
      </c>
      <c r="P224" s="66" t="s">
        <v>936</v>
      </c>
      <c r="Q224" s="66" t="s">
        <v>937</v>
      </c>
    </row>
    <row r="225">
      <c r="A225" s="33">
        <v>214.0</v>
      </c>
      <c r="B225" s="34" t="s">
        <v>938</v>
      </c>
      <c r="C225" s="56" t="s">
        <v>781</v>
      </c>
      <c r="D225" s="72" t="s">
        <v>939</v>
      </c>
      <c r="E225" s="73" t="s">
        <v>940</v>
      </c>
      <c r="F225" s="74" t="s">
        <v>203</v>
      </c>
      <c r="G225" s="52" t="s">
        <v>257</v>
      </c>
      <c r="H225" s="74" t="s">
        <v>40</v>
      </c>
      <c r="I225" s="37">
        <v>44088.0</v>
      </c>
      <c r="J225" s="37">
        <v>44169.0</v>
      </c>
      <c r="K225" s="38">
        <v>44185.0</v>
      </c>
      <c r="L225" s="39" t="s">
        <v>28</v>
      </c>
      <c r="M225" s="39" t="s">
        <v>41</v>
      </c>
      <c r="N225" s="40" t="s">
        <v>42</v>
      </c>
      <c r="O225" s="45" t="s">
        <v>941</v>
      </c>
      <c r="P225" s="53"/>
      <c r="Q225" s="53"/>
    </row>
    <row r="226">
      <c r="A226" s="33">
        <v>215.0</v>
      </c>
      <c r="B226" s="34" t="s">
        <v>942</v>
      </c>
      <c r="C226" s="56" t="s">
        <v>781</v>
      </c>
      <c r="D226" s="72" t="s">
        <v>943</v>
      </c>
      <c r="E226" s="73" t="s">
        <v>944</v>
      </c>
      <c r="F226" s="74" t="s">
        <v>203</v>
      </c>
      <c r="G226" s="52" t="s">
        <v>257</v>
      </c>
      <c r="H226" s="74" t="s">
        <v>40</v>
      </c>
      <c r="I226" s="37">
        <v>44088.0</v>
      </c>
      <c r="J226" s="37">
        <v>44169.0</v>
      </c>
      <c r="K226" s="38">
        <v>44185.0</v>
      </c>
      <c r="L226" s="39" t="s">
        <v>28</v>
      </c>
      <c r="M226" s="39" t="s">
        <v>41</v>
      </c>
      <c r="N226" s="40" t="s">
        <v>42</v>
      </c>
      <c r="O226" s="45" t="s">
        <v>945</v>
      </c>
      <c r="P226" s="53"/>
      <c r="Q226" s="53"/>
    </row>
    <row r="227">
      <c r="A227" s="33">
        <v>216.0</v>
      </c>
      <c r="B227" s="34" t="s">
        <v>946</v>
      </c>
      <c r="C227" s="56" t="s">
        <v>781</v>
      </c>
      <c r="D227" s="72" t="s">
        <v>947</v>
      </c>
      <c r="E227" s="73" t="s">
        <v>948</v>
      </c>
      <c r="F227" s="74" t="s">
        <v>430</v>
      </c>
      <c r="G227" s="52" t="s">
        <v>257</v>
      </c>
      <c r="H227" s="43" t="s">
        <v>47</v>
      </c>
      <c r="I227" s="37">
        <v>44088.0</v>
      </c>
      <c r="J227" s="37">
        <v>44169.0</v>
      </c>
      <c r="K227" s="38">
        <v>44185.0</v>
      </c>
      <c r="L227" s="39" t="s">
        <v>48</v>
      </c>
      <c r="M227" s="39" t="s">
        <v>49</v>
      </c>
      <c r="N227" s="39" t="s">
        <v>50</v>
      </c>
      <c r="O227" s="55" t="s">
        <v>949</v>
      </c>
      <c r="P227" s="44" t="s">
        <v>950</v>
      </c>
      <c r="Q227" s="44" t="s">
        <v>951</v>
      </c>
    </row>
    <row r="228">
      <c r="A228" s="33">
        <v>217.0</v>
      </c>
      <c r="B228" s="34" t="s">
        <v>952</v>
      </c>
      <c r="C228" s="56" t="s">
        <v>781</v>
      </c>
      <c r="D228" s="72" t="s">
        <v>953</v>
      </c>
      <c r="E228" s="73" t="s">
        <v>954</v>
      </c>
      <c r="F228" s="74" t="s">
        <v>955</v>
      </c>
      <c r="G228" s="52" t="s">
        <v>257</v>
      </c>
      <c r="H228" s="74" t="s">
        <v>40</v>
      </c>
      <c r="I228" s="37">
        <v>44088.0</v>
      </c>
      <c r="J228" s="37">
        <v>44169.0</v>
      </c>
      <c r="K228" s="38">
        <v>44185.0</v>
      </c>
      <c r="L228" s="39" t="s">
        <v>28</v>
      </c>
      <c r="M228" s="39" t="s">
        <v>49</v>
      </c>
      <c r="N228" s="40" t="s">
        <v>42</v>
      </c>
      <c r="O228" s="84" t="s">
        <v>956</v>
      </c>
      <c r="P228" s="53"/>
      <c r="Q228" s="53"/>
    </row>
    <row r="229">
      <c r="A229" s="33">
        <v>218.0</v>
      </c>
      <c r="B229" s="122" t="s">
        <v>957</v>
      </c>
      <c r="C229" s="123" t="s">
        <v>781</v>
      </c>
      <c r="D229" s="123" t="s">
        <v>958</v>
      </c>
      <c r="E229" s="123" t="s">
        <v>959</v>
      </c>
      <c r="F229" s="43" t="s">
        <v>126</v>
      </c>
      <c r="G229" s="124" t="s">
        <v>263</v>
      </c>
      <c r="H229" s="125" t="s">
        <v>40</v>
      </c>
      <c r="I229" s="37">
        <v>44088.0</v>
      </c>
      <c r="J229" s="37">
        <v>44141.0</v>
      </c>
      <c r="K229" s="38">
        <v>44185.0</v>
      </c>
      <c r="L229" s="39" t="s">
        <v>28</v>
      </c>
      <c r="M229" s="39" t="s">
        <v>41</v>
      </c>
      <c r="N229" s="40" t="s">
        <v>42</v>
      </c>
      <c r="O229" s="55" t="s">
        <v>960</v>
      </c>
      <c r="P229" s="53"/>
      <c r="Q229" s="53"/>
    </row>
    <row r="230">
      <c r="A230" s="33">
        <v>219.0</v>
      </c>
      <c r="B230" s="34" t="s">
        <v>961</v>
      </c>
      <c r="C230" s="56" t="s">
        <v>962</v>
      </c>
      <c r="D230" s="56" t="s">
        <v>963</v>
      </c>
      <c r="E230" s="56" t="s">
        <v>964</v>
      </c>
      <c r="F230" s="43" t="s">
        <v>38</v>
      </c>
      <c r="G230" s="36" t="s">
        <v>39</v>
      </c>
      <c r="H230" s="43" t="s">
        <v>47</v>
      </c>
      <c r="I230" s="37">
        <v>44088.0</v>
      </c>
      <c r="J230" s="37">
        <v>44141.0</v>
      </c>
      <c r="K230" s="38">
        <v>44185.0</v>
      </c>
      <c r="L230" s="39" t="s">
        <v>48</v>
      </c>
      <c r="M230" s="39" t="s">
        <v>41</v>
      </c>
      <c r="N230" s="40" t="s">
        <v>42</v>
      </c>
      <c r="O230" s="45" t="s">
        <v>965</v>
      </c>
      <c r="P230" s="46" t="str">
        <f>HYPERLINK("https://nptel.ac.in/noc/courses/noc19/SEM2/noc19-hs32","https://nptel.ac.in/noc/courses/noc19/SEM2/noc19-hs32")</f>
        <v>https://nptel.ac.in/noc/courses/noc19/SEM2/noc19-hs32</v>
      </c>
      <c r="Q230" s="46" t="str">
        <f>HYPERLINK("https://nptel.ac.in/courses/109/104/109104107/","https://nptel.ac.in/courses/109/104/109104107/")</f>
        <v>https://nptel.ac.in/courses/109/104/109104107/</v>
      </c>
    </row>
    <row r="231">
      <c r="A231" s="33">
        <v>220.0</v>
      </c>
      <c r="B231" s="34" t="s">
        <v>966</v>
      </c>
      <c r="C231" s="56" t="s">
        <v>962</v>
      </c>
      <c r="D231" s="56" t="s">
        <v>967</v>
      </c>
      <c r="E231" s="56" t="s">
        <v>968</v>
      </c>
      <c r="F231" s="43" t="s">
        <v>57</v>
      </c>
      <c r="G231" s="36" t="s">
        <v>39</v>
      </c>
      <c r="H231" s="43" t="s">
        <v>47</v>
      </c>
      <c r="I231" s="37">
        <v>44088.0</v>
      </c>
      <c r="J231" s="37">
        <v>44141.0</v>
      </c>
      <c r="K231" s="38">
        <v>44185.0</v>
      </c>
      <c r="L231" s="39" t="s">
        <v>48</v>
      </c>
      <c r="M231" s="39" t="s">
        <v>49</v>
      </c>
      <c r="N231" s="39" t="s">
        <v>50</v>
      </c>
      <c r="O231" s="45" t="s">
        <v>969</v>
      </c>
      <c r="P231" s="46" t="str">
        <f>HYPERLINK("https://nptel.ac.in/noc/courses/noc19/SEM2/noc19-hs53","https://nptel.ac.in/noc/courses/noc19/SEM2/noc19-hs53")</f>
        <v>https://nptel.ac.in/noc/courses/noc19/SEM2/noc19-hs53</v>
      </c>
      <c r="Q231" s="46" t="str">
        <f>HYPERLINK("https://nptel.ac.in/courses/109/105/109105169/","https://nptel.ac.in/courses/109/105/109105169/")</f>
        <v>https://nptel.ac.in/courses/109/105/109105169/</v>
      </c>
    </row>
    <row r="232">
      <c r="A232" s="33">
        <v>221.0</v>
      </c>
      <c r="B232" s="34" t="s">
        <v>970</v>
      </c>
      <c r="C232" s="56" t="s">
        <v>962</v>
      </c>
      <c r="D232" s="56" t="s">
        <v>971</v>
      </c>
      <c r="E232" s="56" t="s">
        <v>972</v>
      </c>
      <c r="F232" s="43" t="s">
        <v>57</v>
      </c>
      <c r="G232" s="43" t="s">
        <v>174</v>
      </c>
      <c r="H232" s="43" t="s">
        <v>47</v>
      </c>
      <c r="I232" s="37">
        <v>44088.0</v>
      </c>
      <c r="J232" s="37">
        <v>44113.0</v>
      </c>
      <c r="K232" s="38">
        <v>44183.0</v>
      </c>
      <c r="L232" s="39" t="s">
        <v>100</v>
      </c>
      <c r="M232" s="39" t="s">
        <v>41</v>
      </c>
      <c r="N232" s="40" t="s">
        <v>42</v>
      </c>
      <c r="O232" s="45" t="s">
        <v>973</v>
      </c>
      <c r="P232" s="46" t="str">
        <f>HYPERLINK("https://nptel.ac.in/noc/courses/noc18/SEM1/noc18-hs11","https://nptel.ac.in/noc/courses/noc18/SEM1/noc18-hs11")</f>
        <v>https://nptel.ac.in/noc/courses/noc18/SEM1/noc18-hs11</v>
      </c>
      <c r="Q232" s="46" t="str">
        <f>HYPERLINK("https://nptel.ac.in/courses/109/105/109105118/","https://nptel.ac.in/courses/109/105/109105118/")</f>
        <v>https://nptel.ac.in/courses/109/105/109105118/</v>
      </c>
    </row>
    <row r="233">
      <c r="A233" s="33">
        <v>222.0</v>
      </c>
      <c r="B233" s="34" t="s">
        <v>974</v>
      </c>
      <c r="C233" s="56" t="s">
        <v>962</v>
      </c>
      <c r="D233" s="56" t="s">
        <v>975</v>
      </c>
      <c r="E233" s="56" t="s">
        <v>976</v>
      </c>
      <c r="F233" s="43" t="s">
        <v>57</v>
      </c>
      <c r="G233" s="43" t="s">
        <v>174</v>
      </c>
      <c r="H233" s="43" t="s">
        <v>47</v>
      </c>
      <c r="I233" s="37">
        <v>44088.0</v>
      </c>
      <c r="J233" s="37">
        <v>44113.0</v>
      </c>
      <c r="K233" s="38">
        <v>44185.0</v>
      </c>
      <c r="L233" s="39" t="s">
        <v>100</v>
      </c>
      <c r="M233" s="39" t="s">
        <v>41</v>
      </c>
      <c r="N233" s="40" t="s">
        <v>42</v>
      </c>
      <c r="O233" s="45" t="s">
        <v>977</v>
      </c>
      <c r="P233" s="46" t="str">
        <f>HYPERLINK("https://nptel.ac.in/noc/courses/noc19/SEM2/noc19-hs41","https://nptel.ac.in/noc/courses/noc19/SEM2/noc19-hs41")</f>
        <v>https://nptel.ac.in/noc/courses/noc19/SEM2/noc19-hs41</v>
      </c>
      <c r="Q233" s="46" t="str">
        <f>HYPERLINK("https://nptel.ac.in/courses/109/105/109105136/","https://nptel.ac.in/courses/109/105/109105136/")</f>
        <v>https://nptel.ac.in/courses/109/105/109105136/</v>
      </c>
    </row>
    <row r="234">
      <c r="A234" s="33">
        <v>223.0</v>
      </c>
      <c r="B234" s="34" t="s">
        <v>978</v>
      </c>
      <c r="C234" s="56" t="s">
        <v>962</v>
      </c>
      <c r="D234" s="56" t="s">
        <v>979</v>
      </c>
      <c r="E234" s="56" t="s">
        <v>980</v>
      </c>
      <c r="F234" s="43" t="s">
        <v>57</v>
      </c>
      <c r="G234" s="36" t="s">
        <v>39</v>
      </c>
      <c r="H234" s="43" t="s">
        <v>47</v>
      </c>
      <c r="I234" s="37">
        <v>44088.0</v>
      </c>
      <c r="J234" s="37">
        <v>44141.0</v>
      </c>
      <c r="K234" s="38">
        <v>44183.0</v>
      </c>
      <c r="L234" s="39" t="s">
        <v>100</v>
      </c>
      <c r="M234" s="39" t="s">
        <v>41</v>
      </c>
      <c r="N234" s="40" t="s">
        <v>42</v>
      </c>
      <c r="O234" s="45" t="s">
        <v>981</v>
      </c>
      <c r="P234" s="46" t="str">
        <f>HYPERLINK("https://nptel.ac.in/noc/courses/noc19/SEM2/noc19-mg35","https://nptel.ac.in/noc/courses/noc19/SEM2/noc19-mg35")</f>
        <v>https://nptel.ac.in/noc/courses/noc19/SEM2/noc19-mg35</v>
      </c>
      <c r="Q234" s="46" t="str">
        <f>HYPERLINK("https://nptel.ac.in/courses/109/105/109105122/","https://nptel.ac.in/courses/109/105/109105122/")</f>
        <v>https://nptel.ac.in/courses/109/105/109105122/</v>
      </c>
    </row>
    <row r="235">
      <c r="A235" s="33">
        <v>224.0</v>
      </c>
      <c r="B235" s="34" t="s">
        <v>982</v>
      </c>
      <c r="C235" s="56" t="s">
        <v>962</v>
      </c>
      <c r="D235" s="56" t="s">
        <v>983</v>
      </c>
      <c r="E235" s="56" t="s">
        <v>984</v>
      </c>
      <c r="F235" s="43" t="s">
        <v>126</v>
      </c>
      <c r="G235" s="43" t="s">
        <v>4</v>
      </c>
      <c r="H235" s="43" t="s">
        <v>47</v>
      </c>
      <c r="I235" s="37">
        <v>44088.0</v>
      </c>
      <c r="J235" s="37">
        <v>44169.0</v>
      </c>
      <c r="K235" s="38">
        <v>44184.0</v>
      </c>
      <c r="L235" s="39" t="s">
        <v>28</v>
      </c>
      <c r="M235" s="39" t="s">
        <v>41</v>
      </c>
      <c r="N235" s="40" t="s">
        <v>42</v>
      </c>
      <c r="O235" s="45" t="s">
        <v>985</v>
      </c>
      <c r="P235" s="46" t="str">
        <f>HYPERLINK("https://nptel.ac.in/noc/courses/noc19/SEM2/noc19-hs48","https://nptel.ac.in/noc/courses/noc19/SEM2/noc19-hs48")</f>
        <v>https://nptel.ac.in/noc/courses/noc19/SEM2/noc19-hs48</v>
      </c>
      <c r="Q235" s="46" t="str">
        <f>HYPERLINK("https://nptel.ac.in/courses/109/106/109106138/","https://nptel.ac.in/courses/109/106/109106138/")</f>
        <v>https://nptel.ac.in/courses/109/106/109106138/</v>
      </c>
    </row>
    <row r="236">
      <c r="A236" s="33">
        <v>225.0</v>
      </c>
      <c r="B236" s="34" t="s">
        <v>986</v>
      </c>
      <c r="C236" s="56" t="s">
        <v>962</v>
      </c>
      <c r="D236" s="56" t="s">
        <v>987</v>
      </c>
      <c r="E236" s="56" t="s">
        <v>988</v>
      </c>
      <c r="F236" s="43" t="s">
        <v>989</v>
      </c>
      <c r="G236" s="36" t="s">
        <v>39</v>
      </c>
      <c r="H236" s="43" t="s">
        <v>47</v>
      </c>
      <c r="I236" s="37">
        <v>44088.0</v>
      </c>
      <c r="J236" s="37">
        <v>44141.0</v>
      </c>
      <c r="K236" s="38">
        <v>44183.0</v>
      </c>
      <c r="L236" s="60" t="s">
        <v>48</v>
      </c>
      <c r="M236" s="39" t="s">
        <v>41</v>
      </c>
      <c r="N236" s="40" t="s">
        <v>42</v>
      </c>
      <c r="O236" s="45" t="s">
        <v>990</v>
      </c>
      <c r="P236" s="46" t="str">
        <f>HYPERLINK("https://nptel.ac.in/noc/courses/noc20/SEM1/noc20-hs20","https://nptel.ac.in/noc/courses/noc20/SEM1/noc20-hs20")</f>
        <v>https://nptel.ac.in/noc/courses/noc20/SEM1/noc20-hs20</v>
      </c>
      <c r="Q236" s="46" t="str">
        <f>HYPERLINK("https://nptel.ac.in/courses/109/106/109106095/","https://nptel.ac.in/courses/109/106/109106095/")</f>
        <v>https://nptel.ac.in/courses/109/106/109106095/</v>
      </c>
    </row>
    <row r="237">
      <c r="A237" s="33">
        <v>226.0</v>
      </c>
      <c r="B237" s="34" t="s">
        <v>991</v>
      </c>
      <c r="C237" s="56" t="s">
        <v>962</v>
      </c>
      <c r="D237" s="56" t="s">
        <v>992</v>
      </c>
      <c r="E237" s="47" t="s">
        <v>993</v>
      </c>
      <c r="F237" s="43" t="s">
        <v>126</v>
      </c>
      <c r="G237" s="43" t="s">
        <v>4</v>
      </c>
      <c r="H237" s="43" t="s">
        <v>47</v>
      </c>
      <c r="I237" s="37">
        <v>44088.0</v>
      </c>
      <c r="J237" s="37">
        <v>44169.0</v>
      </c>
      <c r="K237" s="38">
        <v>44184.0</v>
      </c>
      <c r="L237" s="39" t="s">
        <v>28</v>
      </c>
      <c r="M237" s="39" t="s">
        <v>29</v>
      </c>
      <c r="N237" s="40" t="s">
        <v>42</v>
      </c>
      <c r="O237" s="45" t="s">
        <v>994</v>
      </c>
      <c r="P237" s="46" t="str">
        <f>HYPERLINK("https://nptel.ac.in/noc/courses/noc19/SEM2/noc19-hs45","https://nptel.ac.in/noc/courses/noc19/SEM2/noc19-hs45")</f>
        <v>https://nptel.ac.in/noc/courses/noc19/SEM2/noc19-hs45</v>
      </c>
      <c r="Q237" s="46" t="str">
        <f>HYPERLINK("https://nptel.ac.in/courses/109/106/109106114/","https://nptel.ac.in/courses/109/106/109106114/")</f>
        <v>https://nptel.ac.in/courses/109/106/109106114/</v>
      </c>
    </row>
    <row r="238">
      <c r="A238" s="33">
        <v>227.0</v>
      </c>
      <c r="B238" s="34" t="s">
        <v>995</v>
      </c>
      <c r="C238" s="56" t="s">
        <v>962</v>
      </c>
      <c r="D238" s="56" t="s">
        <v>996</v>
      </c>
      <c r="E238" s="56" t="s">
        <v>997</v>
      </c>
      <c r="F238" s="43" t="s">
        <v>126</v>
      </c>
      <c r="G238" s="43" t="s">
        <v>4</v>
      </c>
      <c r="H238" s="43" t="s">
        <v>47</v>
      </c>
      <c r="I238" s="37">
        <v>44088.0</v>
      </c>
      <c r="J238" s="37">
        <v>44169.0</v>
      </c>
      <c r="K238" s="38">
        <v>44185.0</v>
      </c>
      <c r="L238" s="39" t="s">
        <v>28</v>
      </c>
      <c r="M238" s="39" t="s">
        <v>49</v>
      </c>
      <c r="N238" s="40" t="s">
        <v>42</v>
      </c>
      <c r="O238" s="45" t="s">
        <v>998</v>
      </c>
      <c r="P238" s="46" t="str">
        <f>HYPERLINK("https://nptel.ac.in/noc/courses/noc19/SEM2/noc19-hs46","https://nptel.ac.in/noc/courses/noc19/SEM2/noc19-hs46")</f>
        <v>https://nptel.ac.in/noc/courses/noc19/SEM2/noc19-hs46</v>
      </c>
      <c r="Q238" s="46" t="str">
        <f>HYPERLINK("https://nptel.ac.in/courses/109/106/109106124/","https://nptel.ac.in/courses/109/106/109106124/")</f>
        <v>https://nptel.ac.in/courses/109/106/109106124/</v>
      </c>
    </row>
    <row r="239">
      <c r="A239" s="33">
        <v>228.0</v>
      </c>
      <c r="B239" s="34" t="s">
        <v>999</v>
      </c>
      <c r="C239" s="56" t="s">
        <v>962</v>
      </c>
      <c r="D239" s="56" t="s">
        <v>1000</v>
      </c>
      <c r="E239" s="47" t="s">
        <v>1001</v>
      </c>
      <c r="F239" s="43" t="s">
        <v>126</v>
      </c>
      <c r="G239" s="43" t="s">
        <v>174</v>
      </c>
      <c r="H239" s="43" t="s">
        <v>47</v>
      </c>
      <c r="I239" s="37">
        <v>44088.0</v>
      </c>
      <c r="J239" s="37">
        <v>44113.0</v>
      </c>
      <c r="K239" s="38">
        <v>44183.0</v>
      </c>
      <c r="L239" s="39" t="s">
        <v>48</v>
      </c>
      <c r="M239" s="39" t="s">
        <v>41</v>
      </c>
      <c r="N239" s="40" t="s">
        <v>42</v>
      </c>
      <c r="O239" s="45" t="s">
        <v>1002</v>
      </c>
      <c r="P239" s="46" t="str">
        <f>HYPERLINK("https://nptel.ac.in/noc/courses/noc19/SEM1/noc19-hs30","https://nptel.ac.in/noc/courses/noc19/SEM1/noc19-hs30")</f>
        <v>https://nptel.ac.in/noc/courses/noc19/SEM1/noc19-hs30</v>
      </c>
      <c r="Q239" s="46" t="str">
        <f>HYPERLINK("https://nptel.ac.in/courses/109/106/109106148/","https://nptel.ac.in/courses/109/106/109106148/")</f>
        <v>https://nptel.ac.in/courses/109/106/109106148/</v>
      </c>
    </row>
    <row r="240">
      <c r="A240" s="33">
        <v>229.0</v>
      </c>
      <c r="B240" s="34" t="s">
        <v>1003</v>
      </c>
      <c r="C240" s="56" t="s">
        <v>962</v>
      </c>
      <c r="D240" s="56" t="s">
        <v>1004</v>
      </c>
      <c r="E240" s="47" t="s">
        <v>1001</v>
      </c>
      <c r="F240" s="43" t="s">
        <v>126</v>
      </c>
      <c r="G240" s="43" t="s">
        <v>174</v>
      </c>
      <c r="H240" s="43" t="s">
        <v>47</v>
      </c>
      <c r="I240" s="37">
        <v>44088.0</v>
      </c>
      <c r="J240" s="37">
        <v>44113.0</v>
      </c>
      <c r="K240" s="38">
        <v>44183.0</v>
      </c>
      <c r="L240" s="39" t="s">
        <v>28</v>
      </c>
      <c r="M240" s="39" t="s">
        <v>41</v>
      </c>
      <c r="N240" s="40" t="s">
        <v>42</v>
      </c>
      <c r="O240" s="45" t="s">
        <v>1005</v>
      </c>
      <c r="P240" s="46" t="str">
        <f>HYPERLINK("https://nptel.ac.in/noc/courses/noc20/SEM1/noc20-hs25","https://nptel.ac.in/noc/courses/noc20/SEM1/noc20-hs25")</f>
        <v>https://nptel.ac.in/noc/courses/noc20/SEM1/noc20-hs25</v>
      </c>
      <c r="Q240" s="46" t="str">
        <f>HYPERLINK("https://nptel.ac.in/courses/109/106/109106128/","https://nptel.ac.in/courses/109/106/109106128/")</f>
        <v>https://nptel.ac.in/courses/109/106/109106128/</v>
      </c>
    </row>
    <row r="241">
      <c r="A241" s="33">
        <v>230.0</v>
      </c>
      <c r="B241" s="34" t="s">
        <v>1006</v>
      </c>
      <c r="C241" s="56" t="s">
        <v>962</v>
      </c>
      <c r="D241" s="56" t="s">
        <v>1007</v>
      </c>
      <c r="E241" s="47" t="s">
        <v>1001</v>
      </c>
      <c r="F241" s="43" t="s">
        <v>126</v>
      </c>
      <c r="G241" s="43" t="s">
        <v>4</v>
      </c>
      <c r="H241" s="43" t="s">
        <v>47</v>
      </c>
      <c r="I241" s="37">
        <v>44088.0</v>
      </c>
      <c r="J241" s="37">
        <v>44169.0</v>
      </c>
      <c r="K241" s="38">
        <v>44184.0</v>
      </c>
      <c r="L241" s="39" t="s">
        <v>28</v>
      </c>
      <c r="M241" s="39" t="s">
        <v>41</v>
      </c>
      <c r="N241" s="40" t="s">
        <v>42</v>
      </c>
      <c r="O241" s="45" t="s">
        <v>1008</v>
      </c>
      <c r="P241" s="46" t="str">
        <f>HYPERLINK("https://nptel.ac.in/noc/courses/noc20/SEM1/noc20-hs26","https://nptel.ac.in/noc/courses/noc20/SEM1/noc20-hs26")</f>
        <v>https://nptel.ac.in/noc/courses/noc20/SEM1/noc20-hs26</v>
      </c>
      <c r="Q241" s="46" t="str">
        <f>HYPERLINK("https://nptel.ac.in/courses/110/106/110106081/","https://nptel.ac.in/courses/110/106/110106081/")</f>
        <v>https://nptel.ac.in/courses/110/106/110106081/</v>
      </c>
    </row>
    <row r="242">
      <c r="A242" s="33">
        <v>231.0</v>
      </c>
      <c r="B242" s="34" t="s">
        <v>1009</v>
      </c>
      <c r="C242" s="56" t="s">
        <v>962</v>
      </c>
      <c r="D242" s="56" t="s">
        <v>1010</v>
      </c>
      <c r="E242" s="56" t="s">
        <v>1011</v>
      </c>
      <c r="F242" s="43" t="s">
        <v>126</v>
      </c>
      <c r="G242" s="36" t="s">
        <v>39</v>
      </c>
      <c r="H242" s="43" t="s">
        <v>47</v>
      </c>
      <c r="I242" s="37">
        <v>44088.0</v>
      </c>
      <c r="J242" s="37">
        <v>44141.0</v>
      </c>
      <c r="K242" s="38">
        <v>44183.0</v>
      </c>
      <c r="L242" s="39" t="s">
        <v>48</v>
      </c>
      <c r="M242" s="39" t="s">
        <v>41</v>
      </c>
      <c r="N242" s="40" t="s">
        <v>42</v>
      </c>
      <c r="O242" s="45" t="s">
        <v>1012</v>
      </c>
      <c r="P242" s="46" t="str">
        <f>HYPERLINK("https://nptel.ac.in/noc/courses/noc19/SEM2/noc19-hs31","https://nptel.ac.in/noc/courses/noc19/SEM2/noc19-hs31")</f>
        <v>https://nptel.ac.in/noc/courses/noc19/SEM2/noc19-hs31</v>
      </c>
      <c r="Q242" s="46" t="str">
        <f>HYPERLINK("https://nptel.ac.in/courses/109/106/109106094/","https://nptel.ac.in/courses/109/106/109106094/")</f>
        <v>https://nptel.ac.in/courses/109/106/109106094/</v>
      </c>
    </row>
    <row r="243">
      <c r="A243" s="33">
        <v>232.0</v>
      </c>
      <c r="B243" s="34" t="s">
        <v>1013</v>
      </c>
      <c r="C243" s="56" t="s">
        <v>962</v>
      </c>
      <c r="D243" s="114" t="s">
        <v>1014</v>
      </c>
      <c r="E243" s="56" t="s">
        <v>1015</v>
      </c>
      <c r="F243" s="48" t="s">
        <v>120</v>
      </c>
      <c r="G243" s="36" t="s">
        <v>39</v>
      </c>
      <c r="H243" s="43" t="s">
        <v>47</v>
      </c>
      <c r="I243" s="37">
        <v>44088.0</v>
      </c>
      <c r="J243" s="37">
        <v>44141.0</v>
      </c>
      <c r="K243" s="38">
        <v>44183.0</v>
      </c>
      <c r="L243" s="39" t="s">
        <v>48</v>
      </c>
      <c r="M243" s="39" t="s">
        <v>41</v>
      </c>
      <c r="N243" s="40" t="s">
        <v>42</v>
      </c>
      <c r="O243" s="45" t="s">
        <v>1016</v>
      </c>
      <c r="P243" s="46" t="str">
        <f>HYPERLINK("https://nptel.ac.in/noc/courses/noc19/SEM2/noc19-hs64","https://nptel.ac.in/noc/courses/noc19/SEM2/noc19-hs64")</f>
        <v>https://nptel.ac.in/noc/courses/noc19/SEM2/noc19-hs64</v>
      </c>
      <c r="Q243" s="46" t="str">
        <f>HYPERLINK("https://nptel.ac.in/courses/109/103/109103136/","https://nptel.ac.in/courses/109/103/109103136/")</f>
        <v>https://nptel.ac.in/courses/109/103/109103136/</v>
      </c>
    </row>
    <row r="244">
      <c r="A244" s="33">
        <v>233.0</v>
      </c>
      <c r="B244" s="34" t="s">
        <v>1017</v>
      </c>
      <c r="C244" s="56" t="s">
        <v>962</v>
      </c>
      <c r="D244" s="56" t="s">
        <v>1018</v>
      </c>
      <c r="E244" s="56" t="s">
        <v>1019</v>
      </c>
      <c r="F244" s="43" t="s">
        <v>126</v>
      </c>
      <c r="G244" s="43" t="s">
        <v>4</v>
      </c>
      <c r="H244" s="43" t="s">
        <v>47</v>
      </c>
      <c r="I244" s="37">
        <v>44088.0</v>
      </c>
      <c r="J244" s="37">
        <v>44169.0</v>
      </c>
      <c r="K244" s="38">
        <v>44184.0</v>
      </c>
      <c r="L244" s="39" t="s">
        <v>28</v>
      </c>
      <c r="M244" s="39" t="s">
        <v>41</v>
      </c>
      <c r="N244" s="40" t="s">
        <v>42</v>
      </c>
      <c r="O244" s="45" t="s">
        <v>1020</v>
      </c>
      <c r="P244" s="46" t="str">
        <f>HYPERLINK("https://nptel.ac.in/noc/courses/noc19/SEM1/noc19-hs26","https://nptel.ac.in/noc/courses/noc19/SEM1/noc19-hs26")</f>
        <v>https://nptel.ac.in/noc/courses/noc19/SEM1/noc19-hs26</v>
      </c>
      <c r="Q244" s="46" t="str">
        <f>HYPERLINK("https://nptel.ac.in/courses/109/106/109106146/","https://nptel.ac.in/courses/109/106/109106146/")</f>
        <v>https://nptel.ac.in/courses/109/106/109106146/</v>
      </c>
    </row>
    <row r="245">
      <c r="A245" s="33">
        <v>234.0</v>
      </c>
      <c r="B245" s="34" t="s">
        <v>1021</v>
      </c>
      <c r="C245" s="56" t="s">
        <v>962</v>
      </c>
      <c r="D245" s="47" t="s">
        <v>1022</v>
      </c>
      <c r="E245" s="56" t="s">
        <v>1019</v>
      </c>
      <c r="F245" s="43" t="s">
        <v>126</v>
      </c>
      <c r="G245" s="36" t="s">
        <v>39</v>
      </c>
      <c r="H245" s="43" t="s">
        <v>47</v>
      </c>
      <c r="I245" s="37">
        <v>44088.0</v>
      </c>
      <c r="J245" s="37">
        <v>44141.0</v>
      </c>
      <c r="K245" s="38">
        <v>44184.0</v>
      </c>
      <c r="L245" s="39" t="s">
        <v>28</v>
      </c>
      <c r="M245" s="39" t="s">
        <v>41</v>
      </c>
      <c r="N245" s="40" t="s">
        <v>42</v>
      </c>
      <c r="O245" s="45" t="s">
        <v>1023</v>
      </c>
      <c r="P245" s="46" t="str">
        <f>HYPERLINK("https://nptel.ac.in/noc/courses/noc17/SEM2/noc17-hs27","https://nptel.ac.in/noc/courses/noc17/SEM2/noc17-hs27")</f>
        <v>https://nptel.ac.in/noc/courses/noc17/SEM2/noc17-hs27</v>
      </c>
      <c r="Q245" s="46" t="str">
        <f>HYPERLINK("https://nptel.ac.in/courses/109/103/109103122/","https://nptel.ac.in/courses/109/103/109103122/")</f>
        <v>https://nptel.ac.in/courses/109/103/109103122/</v>
      </c>
    </row>
    <row r="246">
      <c r="A246" s="33">
        <v>235.0</v>
      </c>
      <c r="B246" s="34" t="s">
        <v>1024</v>
      </c>
      <c r="C246" s="56" t="s">
        <v>962</v>
      </c>
      <c r="D246" s="56" t="s">
        <v>1025</v>
      </c>
      <c r="E246" s="56" t="s">
        <v>1026</v>
      </c>
      <c r="F246" s="57" t="s">
        <v>147</v>
      </c>
      <c r="G246" s="43" t="s">
        <v>4</v>
      </c>
      <c r="H246" s="43" t="s">
        <v>47</v>
      </c>
      <c r="I246" s="37">
        <v>44088.0</v>
      </c>
      <c r="J246" s="37">
        <v>44169.0</v>
      </c>
      <c r="K246" s="38">
        <v>44185.0</v>
      </c>
      <c r="L246" s="39" t="s">
        <v>28</v>
      </c>
      <c r="M246" s="39" t="s">
        <v>29</v>
      </c>
      <c r="N246" s="40" t="s">
        <v>42</v>
      </c>
      <c r="O246" s="45" t="s">
        <v>1027</v>
      </c>
      <c r="P246" s="46" t="str">
        <f>HYPERLINK("https://nptel.ac.in/noc/courses/noc19/SEM2/noc19-hs33","https://nptel.ac.in/noc/courses/noc19/SEM2/noc19-hs33")</f>
        <v>https://nptel.ac.in/noc/courses/noc19/SEM2/noc19-hs33</v>
      </c>
      <c r="Q246" s="46" t="str">
        <f>HYPERLINK("https://nptel.ac.in/courses/109/107/109107121/","https://nptel.ac.in/courses/109/107/109107121/")</f>
        <v>https://nptel.ac.in/courses/109/107/109107121/</v>
      </c>
    </row>
    <row r="247">
      <c r="A247" s="33">
        <v>236.0</v>
      </c>
      <c r="B247" s="34" t="s">
        <v>1028</v>
      </c>
      <c r="C247" s="56" t="s">
        <v>962</v>
      </c>
      <c r="D247" s="56" t="s">
        <v>1029</v>
      </c>
      <c r="E247" s="56" t="s">
        <v>1030</v>
      </c>
      <c r="F247" s="48" t="s">
        <v>120</v>
      </c>
      <c r="G247" s="43" t="s">
        <v>4</v>
      </c>
      <c r="H247" s="43" t="s">
        <v>40</v>
      </c>
      <c r="I247" s="37">
        <v>44088.0</v>
      </c>
      <c r="J247" s="37">
        <v>44169.0</v>
      </c>
      <c r="K247" s="38">
        <v>44184.0</v>
      </c>
      <c r="L247" s="39" t="s">
        <v>28</v>
      </c>
      <c r="M247" s="39" t="s">
        <v>41</v>
      </c>
      <c r="N247" s="40" t="s">
        <v>42</v>
      </c>
      <c r="O247" s="45" t="s">
        <v>1031</v>
      </c>
      <c r="P247" s="42"/>
      <c r="Q247" s="42"/>
    </row>
    <row r="248">
      <c r="A248" s="33">
        <v>237.0</v>
      </c>
      <c r="B248" s="34" t="s">
        <v>1032</v>
      </c>
      <c r="C248" s="56" t="s">
        <v>962</v>
      </c>
      <c r="D248" s="56" t="s">
        <v>1033</v>
      </c>
      <c r="E248" s="56" t="s">
        <v>997</v>
      </c>
      <c r="F248" s="43" t="s">
        <v>126</v>
      </c>
      <c r="G248" s="36" t="s">
        <v>39</v>
      </c>
      <c r="H248" s="43" t="s">
        <v>47</v>
      </c>
      <c r="I248" s="37">
        <v>44088.0</v>
      </c>
      <c r="J248" s="37">
        <v>44141.0</v>
      </c>
      <c r="K248" s="38">
        <v>44185.0</v>
      </c>
      <c r="L248" s="39" t="s">
        <v>100</v>
      </c>
      <c r="M248" s="39" t="s">
        <v>41</v>
      </c>
      <c r="N248" s="40" t="s">
        <v>42</v>
      </c>
      <c r="O248" s="45" t="s">
        <v>1034</v>
      </c>
      <c r="P248" s="46" t="str">
        <f>HYPERLINK("https://nptel.ac.in/noc/courses/noc19/SEM1/noc19-hs08","https://nptel.ac.in/noc/courses/noc19/SEM1/noc19-hs08")</f>
        <v>https://nptel.ac.in/noc/courses/noc19/SEM1/noc19-hs08</v>
      </c>
      <c r="Q248" s="46" t="str">
        <f>HYPERLINK("https://nptel.ac.in/courses/109/106/109106130/","https://nptel.ac.in/courses/109/106/109106130/")</f>
        <v>https://nptel.ac.in/courses/109/106/109106130/</v>
      </c>
    </row>
    <row r="249">
      <c r="A249" s="33">
        <v>238.0</v>
      </c>
      <c r="B249" s="34" t="s">
        <v>1035</v>
      </c>
      <c r="C249" s="56" t="s">
        <v>962</v>
      </c>
      <c r="D249" s="56" t="s">
        <v>1036</v>
      </c>
      <c r="E249" s="56" t="s">
        <v>1011</v>
      </c>
      <c r="F249" s="43" t="s">
        <v>126</v>
      </c>
      <c r="G249" s="36" t="s">
        <v>39</v>
      </c>
      <c r="H249" s="43" t="s">
        <v>47</v>
      </c>
      <c r="I249" s="37">
        <v>44088.0</v>
      </c>
      <c r="J249" s="37">
        <v>44141.0</v>
      </c>
      <c r="K249" s="38">
        <v>44183.0</v>
      </c>
      <c r="L249" s="39" t="s">
        <v>48</v>
      </c>
      <c r="M249" s="39" t="s">
        <v>41</v>
      </c>
      <c r="N249" s="40" t="s">
        <v>42</v>
      </c>
      <c r="O249" s="45" t="s">
        <v>1037</v>
      </c>
      <c r="P249" s="46" t="str">
        <f>HYPERLINK("https://nptel.ac.in/noc/courses/noc15/SEM1/noc15-hs04","https://nptel.ac.in/noc/courses/noc15/SEM1/noc15-hs04")</f>
        <v>https://nptel.ac.in/noc/courses/noc15/SEM1/noc15-hs04</v>
      </c>
      <c r="Q249" s="46" t="str">
        <f>HYPERLINK("https://nptel.ac.in/courses/109/106/109106086/","https://nptel.ac.in/courses/109/106/109106086/")</f>
        <v>https://nptel.ac.in/courses/109/106/109106086/</v>
      </c>
    </row>
    <row r="250">
      <c r="A250" s="33">
        <v>239.0</v>
      </c>
      <c r="B250" s="34" t="s">
        <v>1038</v>
      </c>
      <c r="C250" s="56" t="s">
        <v>962</v>
      </c>
      <c r="D250" s="58" t="s">
        <v>1039</v>
      </c>
      <c r="E250" s="58" t="s">
        <v>1040</v>
      </c>
      <c r="F250" s="43" t="s">
        <v>126</v>
      </c>
      <c r="G250" s="43" t="s">
        <v>4</v>
      </c>
      <c r="H250" s="57" t="s">
        <v>40</v>
      </c>
      <c r="I250" s="37">
        <v>44088.0</v>
      </c>
      <c r="J250" s="37">
        <v>44169.0</v>
      </c>
      <c r="K250" s="38">
        <v>44184.0</v>
      </c>
      <c r="L250" s="39" t="s">
        <v>28</v>
      </c>
      <c r="M250" s="39" t="s">
        <v>49</v>
      </c>
      <c r="N250" s="40" t="s">
        <v>42</v>
      </c>
      <c r="O250" s="45" t="s">
        <v>1041</v>
      </c>
      <c r="P250" s="42"/>
      <c r="Q250" s="42"/>
    </row>
    <row r="251">
      <c r="A251" s="33">
        <v>240.0</v>
      </c>
      <c r="B251" s="34" t="s">
        <v>1042</v>
      </c>
      <c r="C251" s="56" t="s">
        <v>962</v>
      </c>
      <c r="D251" s="47" t="s">
        <v>1043</v>
      </c>
      <c r="E251" s="56" t="s">
        <v>984</v>
      </c>
      <c r="F251" s="43" t="s">
        <v>126</v>
      </c>
      <c r="G251" s="43" t="s">
        <v>4</v>
      </c>
      <c r="H251" s="57" t="s">
        <v>40</v>
      </c>
      <c r="I251" s="37">
        <v>44088.0</v>
      </c>
      <c r="J251" s="37">
        <v>44169.0</v>
      </c>
      <c r="K251" s="38">
        <v>44185.0</v>
      </c>
      <c r="L251" s="39" t="s">
        <v>28</v>
      </c>
      <c r="M251" s="39" t="s">
        <v>41</v>
      </c>
      <c r="N251" s="40" t="s">
        <v>42</v>
      </c>
      <c r="O251" s="45" t="s">
        <v>1044</v>
      </c>
      <c r="P251" s="42"/>
      <c r="Q251" s="42"/>
    </row>
    <row r="252">
      <c r="A252" s="33">
        <v>241.0</v>
      </c>
      <c r="B252" s="34" t="s">
        <v>1045</v>
      </c>
      <c r="C252" s="56" t="s">
        <v>962</v>
      </c>
      <c r="D252" s="47" t="s">
        <v>1046</v>
      </c>
      <c r="E252" s="47" t="s">
        <v>1047</v>
      </c>
      <c r="F252" s="57" t="s">
        <v>57</v>
      </c>
      <c r="G252" s="36" t="s">
        <v>39</v>
      </c>
      <c r="H252" s="57" t="s">
        <v>40</v>
      </c>
      <c r="I252" s="37">
        <v>44088.0</v>
      </c>
      <c r="J252" s="37">
        <v>44141.0</v>
      </c>
      <c r="K252" s="38">
        <v>44185.0</v>
      </c>
      <c r="L252" s="39" t="s">
        <v>28</v>
      </c>
      <c r="M252" s="39" t="s">
        <v>41</v>
      </c>
      <c r="N252" s="40" t="s">
        <v>42</v>
      </c>
      <c r="O252" s="45" t="s">
        <v>1048</v>
      </c>
      <c r="P252" s="42"/>
      <c r="Q252" s="42"/>
    </row>
    <row r="253">
      <c r="A253" s="33">
        <v>242.0</v>
      </c>
      <c r="B253" s="34" t="s">
        <v>1049</v>
      </c>
      <c r="C253" s="56" t="s">
        <v>962</v>
      </c>
      <c r="D253" s="56" t="s">
        <v>1050</v>
      </c>
      <c r="E253" s="56" t="s">
        <v>1051</v>
      </c>
      <c r="F253" s="43" t="s">
        <v>1052</v>
      </c>
      <c r="G253" s="36" t="s">
        <v>39</v>
      </c>
      <c r="H253" s="43" t="s">
        <v>47</v>
      </c>
      <c r="I253" s="37">
        <v>44088.0</v>
      </c>
      <c r="J253" s="37">
        <v>44141.0</v>
      </c>
      <c r="K253" s="38">
        <v>44185.0</v>
      </c>
      <c r="L253" s="39" t="s">
        <v>28</v>
      </c>
      <c r="M253" s="39" t="s">
        <v>41</v>
      </c>
      <c r="N253" s="40" t="s">
        <v>42</v>
      </c>
      <c r="O253" s="45" t="s">
        <v>1053</v>
      </c>
      <c r="P253" s="46" t="str">
        <f>HYPERLINK("https://nptel.ac.in/noc/courses/noc19/SEM2/noc19-hs42","https://nptel.ac.in/noc/courses/noc19/SEM2/noc19-hs42")</f>
        <v>https://nptel.ac.in/noc/courses/noc19/SEM2/noc19-hs42</v>
      </c>
      <c r="Q253" s="46" t="str">
        <f>HYPERLINK("https://nptel.ac.in/courses/109/106/109106161/","https://nptel.ac.in/courses/109/106/109106161/")</f>
        <v>https://nptel.ac.in/courses/109/106/109106161/</v>
      </c>
    </row>
    <row r="254">
      <c r="A254" s="33">
        <v>243.0</v>
      </c>
      <c r="B254" s="34" t="s">
        <v>1054</v>
      </c>
      <c r="C254" s="56" t="s">
        <v>962</v>
      </c>
      <c r="D254" s="56" t="s">
        <v>1055</v>
      </c>
      <c r="E254" s="56" t="s">
        <v>1056</v>
      </c>
      <c r="F254" s="43" t="s">
        <v>126</v>
      </c>
      <c r="G254" s="43" t="s">
        <v>4</v>
      </c>
      <c r="H254" s="43" t="s">
        <v>47</v>
      </c>
      <c r="I254" s="37">
        <v>44088.0</v>
      </c>
      <c r="J254" s="37">
        <v>44169.0</v>
      </c>
      <c r="K254" s="38">
        <v>44184.0</v>
      </c>
      <c r="L254" s="39" t="s">
        <v>48</v>
      </c>
      <c r="M254" s="39" t="s">
        <v>41</v>
      </c>
      <c r="N254" s="40" t="s">
        <v>42</v>
      </c>
      <c r="O254" s="45" t="s">
        <v>1057</v>
      </c>
      <c r="P254" s="46" t="str">
        <f>HYPERLINK("https://nptel.ac.in/noc/courses/noc19/SEM2/noc19-hs37","https://nptel.ac.in/noc/courses/noc19/SEM2/noc19-hs37")</f>
        <v>https://nptel.ac.in/noc/courses/noc19/SEM2/noc19-hs37</v>
      </c>
      <c r="Q254" s="46" t="str">
        <f>HYPERLINK("https://nptel.ac.in/courses/109/106/109106159/","https://nptel.ac.in/courses/109/106/109106159/")</f>
        <v>https://nptel.ac.in/courses/109/106/109106159/</v>
      </c>
    </row>
    <row r="255">
      <c r="A255" s="33">
        <v>244.0</v>
      </c>
      <c r="B255" s="34" t="s">
        <v>1058</v>
      </c>
      <c r="C255" s="56" t="s">
        <v>962</v>
      </c>
      <c r="D255" s="58" t="s">
        <v>1059</v>
      </c>
      <c r="E255" s="35" t="s">
        <v>1060</v>
      </c>
      <c r="F255" s="36" t="s">
        <v>147</v>
      </c>
      <c r="G255" s="43" t="s">
        <v>174</v>
      </c>
      <c r="H255" s="43" t="s">
        <v>47</v>
      </c>
      <c r="I255" s="37">
        <v>44088.0</v>
      </c>
      <c r="J255" s="37">
        <v>44113.0</v>
      </c>
      <c r="K255" s="38">
        <v>44183.0</v>
      </c>
      <c r="L255" s="39" t="s">
        <v>28</v>
      </c>
      <c r="M255" s="39" t="s">
        <v>41</v>
      </c>
      <c r="N255" s="40" t="s">
        <v>42</v>
      </c>
      <c r="O255" s="45" t="s">
        <v>1061</v>
      </c>
      <c r="P255" s="46" t="str">
        <f>HYPERLINK("https://nptel.ac.in/noc/courses/noc19/SEM2/noc19-hs34","https://nptel.ac.in/noc/courses/noc19/SEM2/noc19-hs34")</f>
        <v>https://nptel.ac.in/noc/courses/noc19/SEM2/noc19-hs34</v>
      </c>
      <c r="Q255" s="46" t="str">
        <f>HYPERLINK("https://nptel.ac.in/courses/109/107/109107154/","https://nptel.ac.in/courses/109/107/109107154/")</f>
        <v>https://nptel.ac.in/courses/109/107/109107154/</v>
      </c>
    </row>
    <row r="256">
      <c r="A256" s="33">
        <v>245.0</v>
      </c>
      <c r="B256" s="34" t="s">
        <v>1062</v>
      </c>
      <c r="C256" s="56" t="s">
        <v>962</v>
      </c>
      <c r="D256" s="47" t="s">
        <v>1063</v>
      </c>
      <c r="E256" s="47" t="s">
        <v>1064</v>
      </c>
      <c r="F256" s="36" t="s">
        <v>147</v>
      </c>
      <c r="G256" s="43" t="s">
        <v>174</v>
      </c>
      <c r="H256" s="43" t="s">
        <v>47</v>
      </c>
      <c r="I256" s="37">
        <v>44088.0</v>
      </c>
      <c r="J256" s="37">
        <v>44113.0</v>
      </c>
      <c r="K256" s="38">
        <v>44183.0</v>
      </c>
      <c r="L256" s="39" t="s">
        <v>100</v>
      </c>
      <c r="M256" s="39" t="s">
        <v>41</v>
      </c>
      <c r="N256" s="40" t="s">
        <v>42</v>
      </c>
      <c r="O256" s="45" t="s">
        <v>1065</v>
      </c>
      <c r="P256" s="46" t="str">
        <f>HYPERLINK("https://nptel.ac.in/noc/courses/noc19/SEM1/noc19-hs24","https://nptel.ac.in/noc/courses/noc19/SEM1/noc19-hs24")</f>
        <v>https://nptel.ac.in/noc/courses/noc19/SEM1/noc19-hs24</v>
      </c>
      <c r="Q256" s="46" t="str">
        <f>HYPERLINK("https://nptel.ac.in/courses/109/107/109107131/","https://nptel.ac.in/courses/109/107/109107131/")</f>
        <v>https://nptel.ac.in/courses/109/107/109107131/</v>
      </c>
    </row>
    <row r="257">
      <c r="A257" s="33">
        <v>246.0</v>
      </c>
      <c r="B257" s="34" t="s">
        <v>1066</v>
      </c>
      <c r="C257" s="56" t="s">
        <v>962</v>
      </c>
      <c r="D257" s="56" t="s">
        <v>1067</v>
      </c>
      <c r="E257" s="56" t="s">
        <v>1068</v>
      </c>
      <c r="F257" s="43" t="s">
        <v>430</v>
      </c>
      <c r="G257" s="43" t="s">
        <v>4</v>
      </c>
      <c r="H257" s="43" t="s">
        <v>47</v>
      </c>
      <c r="I257" s="37">
        <v>44088.0</v>
      </c>
      <c r="J257" s="37">
        <v>44169.0</v>
      </c>
      <c r="K257" s="38">
        <v>44184.0</v>
      </c>
      <c r="L257" s="39" t="s">
        <v>48</v>
      </c>
      <c r="M257" s="39" t="s">
        <v>41</v>
      </c>
      <c r="N257" s="40" t="s">
        <v>42</v>
      </c>
      <c r="O257" s="45" t="s">
        <v>1069</v>
      </c>
      <c r="P257" s="46" t="str">
        <f>HYPERLINK("https://nptel.ac.in/noc/courses/noc19/SEM2/noc19-hs54","https://nptel.ac.in/noc/courses/noc19/SEM2/noc19-hs54")</f>
        <v>https://nptel.ac.in/noc/courses/noc19/SEM2/noc19-hs54</v>
      </c>
      <c r="Q257" s="46" t="str">
        <f>HYPERLINK("https://nptel.ac.in/courses/109/102/109102156/","https://nptel.ac.in/courses/109/102/109102156/")</f>
        <v>https://nptel.ac.in/courses/109/102/109102156/</v>
      </c>
    </row>
    <row r="258">
      <c r="A258" s="33">
        <v>247.0</v>
      </c>
      <c r="B258" s="34" t="s">
        <v>1070</v>
      </c>
      <c r="C258" s="59" t="s">
        <v>962</v>
      </c>
      <c r="D258" s="47" t="s">
        <v>1071</v>
      </c>
      <c r="E258" s="47" t="s">
        <v>1072</v>
      </c>
      <c r="F258" s="48" t="s">
        <v>126</v>
      </c>
      <c r="G258" s="43" t="s">
        <v>4</v>
      </c>
      <c r="H258" s="48" t="s">
        <v>40</v>
      </c>
      <c r="I258" s="37">
        <v>44088.0</v>
      </c>
      <c r="J258" s="37">
        <v>44169.0</v>
      </c>
      <c r="K258" s="38">
        <v>44184.0</v>
      </c>
      <c r="L258" s="39" t="s">
        <v>28</v>
      </c>
      <c r="M258" s="39" t="s">
        <v>49</v>
      </c>
      <c r="N258" s="40" t="s">
        <v>42</v>
      </c>
      <c r="O258" s="45" t="s">
        <v>1073</v>
      </c>
      <c r="P258" s="42"/>
      <c r="Q258" s="42"/>
    </row>
    <row r="259">
      <c r="A259" s="33">
        <v>248.0</v>
      </c>
      <c r="B259" s="34" t="s">
        <v>1074</v>
      </c>
      <c r="C259" s="59" t="s">
        <v>962</v>
      </c>
      <c r="D259" s="47" t="s">
        <v>1075</v>
      </c>
      <c r="E259" s="58" t="s">
        <v>1076</v>
      </c>
      <c r="F259" s="77" t="s">
        <v>120</v>
      </c>
      <c r="G259" s="43" t="s">
        <v>4</v>
      </c>
      <c r="H259" s="43" t="s">
        <v>47</v>
      </c>
      <c r="I259" s="37">
        <v>44088.0</v>
      </c>
      <c r="J259" s="37">
        <v>44169.0</v>
      </c>
      <c r="K259" s="38">
        <v>44185.0</v>
      </c>
      <c r="L259" s="39" t="s">
        <v>28</v>
      </c>
      <c r="M259" s="39" t="s">
        <v>41</v>
      </c>
      <c r="N259" s="40" t="s">
        <v>42</v>
      </c>
      <c r="O259" s="45" t="s">
        <v>1077</v>
      </c>
      <c r="P259" s="46" t="str">
        <f>HYPERLINK("https://nptel.ac.in/noc/courses/noc17/SEM2/noc17-hs28","https://nptel.ac.in/noc/courses/noc17/SEM2/noc17-hs28")</f>
        <v>https://nptel.ac.in/noc/courses/noc17/SEM2/noc17-hs28</v>
      </c>
      <c r="Q259" s="46" t="str">
        <f>HYPERLINK("https://nptel.ac.in/courses/109/103/109103123/","https://nptel.ac.in/courses/109/103/109103123/")</f>
        <v>https://nptel.ac.in/courses/109/103/109103123/</v>
      </c>
    </row>
    <row r="260">
      <c r="A260" s="33">
        <v>249.0</v>
      </c>
      <c r="B260" s="34" t="s">
        <v>1078</v>
      </c>
      <c r="C260" s="59" t="s">
        <v>962</v>
      </c>
      <c r="D260" s="126" t="s">
        <v>1079</v>
      </c>
      <c r="E260" s="58" t="s">
        <v>1080</v>
      </c>
      <c r="F260" s="77" t="s">
        <v>120</v>
      </c>
      <c r="G260" s="77" t="s">
        <v>263</v>
      </c>
      <c r="H260" s="43" t="s">
        <v>47</v>
      </c>
      <c r="I260" s="37">
        <v>44088.0</v>
      </c>
      <c r="J260" s="37">
        <v>44141.0</v>
      </c>
      <c r="K260" s="38">
        <v>44185.0</v>
      </c>
      <c r="L260" s="39" t="s">
        <v>100</v>
      </c>
      <c r="M260" s="39" t="s">
        <v>41</v>
      </c>
      <c r="N260" s="40" t="s">
        <v>42</v>
      </c>
      <c r="O260" s="45" t="s">
        <v>1081</v>
      </c>
      <c r="P260" s="46" t="str">
        <f>HYPERLINK("https://nptel.ac.in/noc/courses/noc19/SEM2/noc19-hs59","https://nptel.ac.in/noc/courses/noc19/SEM2/noc19-hs59")</f>
        <v>https://nptel.ac.in/noc/courses/noc19/SEM2/noc19-hs59</v>
      </c>
      <c r="Q260" s="46" t="str">
        <f>HYPERLINK("https://nptel.ac.in/courses/109/103/109103153/","https://nptel.ac.in/courses/109/103/109103153/")</f>
        <v>https://nptel.ac.in/courses/109/103/109103153/</v>
      </c>
    </row>
    <row r="261">
      <c r="A261" s="33">
        <v>250.0</v>
      </c>
      <c r="B261" s="34" t="s">
        <v>1082</v>
      </c>
      <c r="C261" s="59" t="s">
        <v>962</v>
      </c>
      <c r="D261" s="99" t="s">
        <v>1083</v>
      </c>
      <c r="E261" s="127" t="s">
        <v>1084</v>
      </c>
      <c r="F261" s="101" t="s">
        <v>38</v>
      </c>
      <c r="G261" s="52" t="s">
        <v>270</v>
      </c>
      <c r="H261" s="65" t="s">
        <v>47</v>
      </c>
      <c r="I261" s="37">
        <v>44088.0</v>
      </c>
      <c r="J261" s="37">
        <v>44113.0</v>
      </c>
      <c r="K261" s="38">
        <v>44185.0</v>
      </c>
      <c r="L261" s="39" t="s">
        <v>48</v>
      </c>
      <c r="M261" s="39" t="s">
        <v>41</v>
      </c>
      <c r="N261" s="40" t="s">
        <v>42</v>
      </c>
      <c r="O261" s="45" t="s">
        <v>1085</v>
      </c>
      <c r="P261" s="66" t="s">
        <v>1086</v>
      </c>
      <c r="Q261" s="66" t="s">
        <v>1087</v>
      </c>
    </row>
    <row r="262">
      <c r="A262" s="33">
        <v>251.0</v>
      </c>
      <c r="B262" s="34" t="s">
        <v>1088</v>
      </c>
      <c r="C262" s="59" t="s">
        <v>962</v>
      </c>
      <c r="D262" s="102" t="s">
        <v>1089</v>
      </c>
      <c r="E262" s="128" t="s">
        <v>1090</v>
      </c>
      <c r="F262" s="103" t="s">
        <v>38</v>
      </c>
      <c r="G262" s="69" t="s">
        <v>263</v>
      </c>
      <c r="H262" s="70" t="s">
        <v>47</v>
      </c>
      <c r="I262" s="37">
        <v>44088.0</v>
      </c>
      <c r="J262" s="37">
        <v>44141.0</v>
      </c>
      <c r="K262" s="38">
        <v>44185.0</v>
      </c>
      <c r="L262" s="39" t="s">
        <v>48</v>
      </c>
      <c r="M262" s="39" t="s">
        <v>41</v>
      </c>
      <c r="N262" s="40" t="s">
        <v>42</v>
      </c>
      <c r="O262" s="45" t="s">
        <v>1091</v>
      </c>
      <c r="P262" s="66" t="s">
        <v>1092</v>
      </c>
      <c r="Q262" s="66" t="s">
        <v>1093</v>
      </c>
    </row>
    <row r="263">
      <c r="A263" s="33">
        <v>252.0</v>
      </c>
      <c r="B263" s="34" t="s">
        <v>1094</v>
      </c>
      <c r="C263" s="59" t="s">
        <v>962</v>
      </c>
      <c r="D263" s="129" t="s">
        <v>1095</v>
      </c>
      <c r="E263" s="88" t="s">
        <v>1096</v>
      </c>
      <c r="F263" s="103" t="s">
        <v>38</v>
      </c>
      <c r="G263" s="69" t="s">
        <v>263</v>
      </c>
      <c r="H263" s="70" t="s">
        <v>47</v>
      </c>
      <c r="I263" s="37">
        <v>44088.0</v>
      </c>
      <c r="J263" s="37">
        <v>44141.0</v>
      </c>
      <c r="K263" s="38">
        <v>44185.0</v>
      </c>
      <c r="L263" s="39" t="s">
        <v>48</v>
      </c>
      <c r="M263" s="39" t="s">
        <v>41</v>
      </c>
      <c r="N263" s="40" t="s">
        <v>42</v>
      </c>
      <c r="O263" s="45" t="s">
        <v>1097</v>
      </c>
      <c r="P263" s="66" t="s">
        <v>1098</v>
      </c>
      <c r="Q263" s="66" t="s">
        <v>1099</v>
      </c>
    </row>
    <row r="264">
      <c r="A264" s="33">
        <v>253.0</v>
      </c>
      <c r="B264" s="34" t="s">
        <v>1100</v>
      </c>
      <c r="C264" s="59" t="s">
        <v>962</v>
      </c>
      <c r="D264" s="102" t="s">
        <v>1101</v>
      </c>
      <c r="E264" s="130" t="s">
        <v>1102</v>
      </c>
      <c r="F264" s="103" t="s">
        <v>38</v>
      </c>
      <c r="G264" s="69" t="s">
        <v>257</v>
      </c>
      <c r="H264" s="70" t="s">
        <v>47</v>
      </c>
      <c r="I264" s="37">
        <v>44088.0</v>
      </c>
      <c r="J264" s="37">
        <v>44169.0</v>
      </c>
      <c r="K264" s="38">
        <v>44184.0</v>
      </c>
      <c r="L264" s="39" t="s">
        <v>48</v>
      </c>
      <c r="M264" s="39" t="s">
        <v>41</v>
      </c>
      <c r="N264" s="40" t="s">
        <v>42</v>
      </c>
      <c r="O264" s="45" t="s">
        <v>1103</v>
      </c>
      <c r="P264" s="66" t="s">
        <v>1104</v>
      </c>
      <c r="Q264" s="66" t="s">
        <v>1105</v>
      </c>
    </row>
    <row r="265">
      <c r="A265" s="33">
        <v>254.0</v>
      </c>
      <c r="B265" s="34" t="s">
        <v>1106</v>
      </c>
      <c r="C265" s="59" t="s">
        <v>962</v>
      </c>
      <c r="D265" s="72" t="s">
        <v>1107</v>
      </c>
      <c r="E265" s="73" t="s">
        <v>1108</v>
      </c>
      <c r="F265" s="74" t="s">
        <v>1109</v>
      </c>
      <c r="G265" s="118" t="s">
        <v>270</v>
      </c>
      <c r="H265" s="131" t="s">
        <v>40</v>
      </c>
      <c r="I265" s="37">
        <v>44088.0</v>
      </c>
      <c r="J265" s="37">
        <v>44113.0</v>
      </c>
      <c r="K265" s="38">
        <v>44184.0</v>
      </c>
      <c r="L265" s="39" t="s">
        <v>48</v>
      </c>
      <c r="M265" s="39" t="s">
        <v>49</v>
      </c>
      <c r="N265" s="39" t="s">
        <v>50</v>
      </c>
      <c r="O265" s="45" t="s">
        <v>1110</v>
      </c>
      <c r="P265" s="42"/>
      <c r="Q265" s="42"/>
    </row>
    <row r="266">
      <c r="A266" s="33">
        <v>255.0</v>
      </c>
      <c r="B266" s="34" t="s">
        <v>1111</v>
      </c>
      <c r="C266" s="59" t="s">
        <v>962</v>
      </c>
      <c r="D266" s="132" t="s">
        <v>1112</v>
      </c>
      <c r="E266" s="34" t="s">
        <v>1113</v>
      </c>
      <c r="F266" s="81" t="s">
        <v>120</v>
      </c>
      <c r="G266" s="69" t="s">
        <v>257</v>
      </c>
      <c r="H266" s="70" t="s">
        <v>47</v>
      </c>
      <c r="I266" s="37">
        <v>44088.0</v>
      </c>
      <c r="J266" s="37">
        <v>44169.0</v>
      </c>
      <c r="K266" s="38">
        <v>44184.0</v>
      </c>
      <c r="L266" s="39" t="s">
        <v>28</v>
      </c>
      <c r="M266" s="39" t="s">
        <v>41</v>
      </c>
      <c r="N266" s="40" t="s">
        <v>42</v>
      </c>
      <c r="O266" s="45" t="s">
        <v>1114</v>
      </c>
      <c r="P266" s="133" t="s">
        <v>1115</v>
      </c>
      <c r="Q266" s="133" t="s">
        <v>1116</v>
      </c>
      <c r="R266" s="134"/>
      <c r="S266" s="134"/>
      <c r="T266" s="134"/>
      <c r="U266" s="134"/>
      <c r="V266" s="134"/>
      <c r="W266" s="134"/>
      <c r="X266" s="134"/>
      <c r="Y266" s="134"/>
      <c r="Z266" s="134"/>
      <c r="AA266" s="134"/>
      <c r="AB266" s="134"/>
      <c r="AC266" s="134"/>
      <c r="AD266" s="134"/>
    </row>
    <row r="267">
      <c r="A267" s="33">
        <v>256.0</v>
      </c>
      <c r="B267" s="34" t="s">
        <v>1117</v>
      </c>
      <c r="C267" s="59" t="s">
        <v>962</v>
      </c>
      <c r="D267" s="72" t="s">
        <v>1118</v>
      </c>
      <c r="E267" s="34" t="s">
        <v>1113</v>
      </c>
      <c r="F267" s="81" t="s">
        <v>120</v>
      </c>
      <c r="G267" s="69" t="s">
        <v>257</v>
      </c>
      <c r="H267" s="70" t="s">
        <v>47</v>
      </c>
      <c r="I267" s="37">
        <v>44088.0</v>
      </c>
      <c r="J267" s="37">
        <v>44169.0</v>
      </c>
      <c r="K267" s="38">
        <v>44185.0</v>
      </c>
      <c r="L267" s="39" t="s">
        <v>28</v>
      </c>
      <c r="M267" s="39" t="s">
        <v>41</v>
      </c>
      <c r="N267" s="40" t="s">
        <v>42</v>
      </c>
      <c r="O267" s="45" t="s">
        <v>1119</v>
      </c>
      <c r="P267" s="61" t="s">
        <v>1120</v>
      </c>
      <c r="Q267" s="61" t="s">
        <v>1121</v>
      </c>
    </row>
    <row r="268">
      <c r="A268" s="33">
        <v>257.0</v>
      </c>
      <c r="B268" s="34" t="s">
        <v>1122</v>
      </c>
      <c r="C268" s="59" t="s">
        <v>962</v>
      </c>
      <c r="D268" s="72" t="s">
        <v>1123</v>
      </c>
      <c r="E268" s="72" t="s">
        <v>1124</v>
      </c>
      <c r="F268" s="74" t="s">
        <v>126</v>
      </c>
      <c r="G268" s="69" t="s">
        <v>257</v>
      </c>
      <c r="H268" s="70" t="s">
        <v>47</v>
      </c>
      <c r="I268" s="37">
        <v>44088.0</v>
      </c>
      <c r="J268" s="37">
        <v>44169.0</v>
      </c>
      <c r="K268" s="38">
        <v>44184.0</v>
      </c>
      <c r="L268" s="39" t="s">
        <v>48</v>
      </c>
      <c r="M268" s="39" t="s">
        <v>41</v>
      </c>
      <c r="N268" s="40" t="s">
        <v>42</v>
      </c>
      <c r="O268" s="45" t="s">
        <v>1125</v>
      </c>
      <c r="P268" s="61" t="s">
        <v>1126</v>
      </c>
      <c r="Q268" s="61" t="s">
        <v>1127</v>
      </c>
    </row>
    <row r="269">
      <c r="A269" s="33">
        <v>258.0</v>
      </c>
      <c r="B269" s="34" t="s">
        <v>1128</v>
      </c>
      <c r="C269" s="59" t="s">
        <v>962</v>
      </c>
      <c r="D269" s="72" t="s">
        <v>1129</v>
      </c>
      <c r="E269" s="72" t="s">
        <v>1124</v>
      </c>
      <c r="F269" s="74" t="s">
        <v>126</v>
      </c>
      <c r="G269" s="69" t="s">
        <v>257</v>
      </c>
      <c r="H269" s="70" t="s">
        <v>47</v>
      </c>
      <c r="I269" s="37">
        <v>44088.0</v>
      </c>
      <c r="J269" s="37">
        <v>44169.0</v>
      </c>
      <c r="K269" s="38">
        <v>44185.0</v>
      </c>
      <c r="L269" s="39" t="s">
        <v>48</v>
      </c>
      <c r="M269" s="39" t="s">
        <v>41</v>
      </c>
      <c r="N269" s="40" t="s">
        <v>42</v>
      </c>
      <c r="O269" s="45" t="s">
        <v>1130</v>
      </c>
      <c r="P269" s="61" t="s">
        <v>1131</v>
      </c>
      <c r="Q269" s="61" t="s">
        <v>1132</v>
      </c>
    </row>
    <row r="270">
      <c r="A270" s="33">
        <v>259.0</v>
      </c>
      <c r="B270" s="34" t="s">
        <v>1133</v>
      </c>
      <c r="C270" s="59" t="s">
        <v>962</v>
      </c>
      <c r="D270" s="72" t="s">
        <v>1134</v>
      </c>
      <c r="E270" s="135" t="s">
        <v>1135</v>
      </c>
      <c r="F270" s="136" t="s">
        <v>1136</v>
      </c>
      <c r="G270" s="137" t="s">
        <v>263</v>
      </c>
      <c r="H270" s="70" t="s">
        <v>47</v>
      </c>
      <c r="I270" s="37">
        <v>44088.0</v>
      </c>
      <c r="J270" s="37">
        <v>44141.0</v>
      </c>
      <c r="K270" s="38">
        <v>44184.0</v>
      </c>
      <c r="L270" s="39" t="s">
        <v>28</v>
      </c>
      <c r="M270" s="39" t="s">
        <v>41</v>
      </c>
      <c r="N270" s="40" t="s">
        <v>42</v>
      </c>
      <c r="O270" s="55" t="s">
        <v>1137</v>
      </c>
      <c r="P270" s="44" t="s">
        <v>1138</v>
      </c>
      <c r="Q270" s="44" t="s">
        <v>1139</v>
      </c>
    </row>
    <row r="271">
      <c r="A271" s="33">
        <v>260.0</v>
      </c>
      <c r="B271" s="34" t="s">
        <v>1140</v>
      </c>
      <c r="C271" s="59" t="s">
        <v>962</v>
      </c>
      <c r="D271" s="72" t="s">
        <v>1141</v>
      </c>
      <c r="E271" s="135" t="s">
        <v>1142</v>
      </c>
      <c r="F271" s="136" t="s">
        <v>126</v>
      </c>
      <c r="G271" s="137" t="s">
        <v>1143</v>
      </c>
      <c r="H271" s="74" t="s">
        <v>47</v>
      </c>
      <c r="I271" s="37">
        <v>44088.0</v>
      </c>
      <c r="J271" s="37">
        <v>44141.0</v>
      </c>
      <c r="K271" s="38">
        <v>44184.0</v>
      </c>
      <c r="L271" s="39" t="s">
        <v>28</v>
      </c>
      <c r="M271" s="39" t="s">
        <v>41</v>
      </c>
      <c r="N271" s="79" t="s">
        <v>42</v>
      </c>
      <c r="O271" s="55" t="s">
        <v>1144</v>
      </c>
      <c r="P271" s="138" t="s">
        <v>1145</v>
      </c>
      <c r="Q271" s="139" t="s">
        <v>1146</v>
      </c>
    </row>
    <row r="272">
      <c r="A272" s="33">
        <v>261.0</v>
      </c>
      <c r="B272" s="34" t="s">
        <v>1147</v>
      </c>
      <c r="C272" s="59" t="s">
        <v>962</v>
      </c>
      <c r="D272" s="47" t="s">
        <v>1148</v>
      </c>
      <c r="E272" s="80" t="s">
        <v>1015</v>
      </c>
      <c r="F272" s="81" t="s">
        <v>120</v>
      </c>
      <c r="G272" s="36" t="s">
        <v>39</v>
      </c>
      <c r="H272" s="43" t="s">
        <v>47</v>
      </c>
      <c r="I272" s="37">
        <v>44088.0</v>
      </c>
      <c r="J272" s="37">
        <v>44141.0</v>
      </c>
      <c r="K272" s="38">
        <v>44184.0</v>
      </c>
      <c r="L272" s="39" t="s">
        <v>28</v>
      </c>
      <c r="M272" s="39" t="s">
        <v>41</v>
      </c>
      <c r="N272" s="40" t="s">
        <v>42</v>
      </c>
      <c r="O272" s="45" t="s">
        <v>1149</v>
      </c>
      <c r="P272" s="46" t="str">
        <f>HYPERLINK("https://nptel.ac.in/noc/courses/noc19/SEM2/noc19-hs44","https://nptel.ac.in/noc/courses/noc19/SEM2/noc19-hs44")</f>
        <v>https://nptel.ac.in/noc/courses/noc19/SEM2/noc19-hs44</v>
      </c>
      <c r="Q272" s="46" t="str">
        <f>HYPERLINK("https://nptel.ac.in/courses/109/103/109103152/","https://nptel.ac.in/courses/109/103/109103152/")</f>
        <v>https://nptel.ac.in/courses/109/103/109103152/</v>
      </c>
    </row>
    <row r="273">
      <c r="A273" s="33">
        <v>262.0</v>
      </c>
      <c r="B273" s="34" t="s">
        <v>1150</v>
      </c>
      <c r="C273" s="59" t="s">
        <v>1151</v>
      </c>
      <c r="D273" s="72" t="s">
        <v>1152</v>
      </c>
      <c r="E273" s="72" t="s">
        <v>1153</v>
      </c>
      <c r="F273" s="74" t="s">
        <v>1154</v>
      </c>
      <c r="G273" s="43" t="s">
        <v>4</v>
      </c>
      <c r="H273" s="131" t="s">
        <v>40</v>
      </c>
      <c r="I273" s="37">
        <v>44088.0</v>
      </c>
      <c r="J273" s="37">
        <v>44169.0</v>
      </c>
      <c r="K273" s="38">
        <v>44185.0</v>
      </c>
      <c r="L273" s="39" t="s">
        <v>28</v>
      </c>
      <c r="M273" s="39" t="s">
        <v>41</v>
      </c>
      <c r="N273" s="40" t="s">
        <v>42</v>
      </c>
      <c r="O273" s="45" t="s">
        <v>1155</v>
      </c>
      <c r="P273" s="42"/>
      <c r="Q273" s="42"/>
    </row>
    <row r="274">
      <c r="A274" s="33">
        <v>263.0</v>
      </c>
      <c r="B274" s="34" t="s">
        <v>1156</v>
      </c>
      <c r="C274" s="59" t="s">
        <v>1151</v>
      </c>
      <c r="D274" s="72" t="s">
        <v>1157</v>
      </c>
      <c r="E274" s="140" t="s">
        <v>1158</v>
      </c>
      <c r="F274" s="74" t="s">
        <v>1154</v>
      </c>
      <c r="G274" s="43" t="s">
        <v>4</v>
      </c>
      <c r="H274" s="131" t="s">
        <v>40</v>
      </c>
      <c r="I274" s="37">
        <v>44088.0</v>
      </c>
      <c r="J274" s="37">
        <v>44169.0</v>
      </c>
      <c r="K274" s="38">
        <v>44185.0</v>
      </c>
      <c r="L274" s="39" t="s">
        <v>28</v>
      </c>
      <c r="M274" s="39" t="s">
        <v>49</v>
      </c>
      <c r="N274" s="40" t="s">
        <v>42</v>
      </c>
      <c r="O274" s="45" t="s">
        <v>1159</v>
      </c>
      <c r="P274" s="42"/>
      <c r="Q274" s="42"/>
    </row>
    <row r="275">
      <c r="A275" s="33">
        <v>264.0</v>
      </c>
      <c r="B275" s="34" t="s">
        <v>1160</v>
      </c>
      <c r="C275" s="59" t="s">
        <v>1151</v>
      </c>
      <c r="D275" s="72" t="s">
        <v>1161</v>
      </c>
      <c r="E275" s="72" t="s">
        <v>1162</v>
      </c>
      <c r="F275" s="74" t="s">
        <v>1154</v>
      </c>
      <c r="G275" s="43" t="s">
        <v>4</v>
      </c>
      <c r="H275" s="113" t="s">
        <v>40</v>
      </c>
      <c r="I275" s="37">
        <v>44088.0</v>
      </c>
      <c r="J275" s="37">
        <v>44169.0</v>
      </c>
      <c r="K275" s="38">
        <v>44184.0</v>
      </c>
      <c r="L275" s="39" t="s">
        <v>28</v>
      </c>
      <c r="M275" s="39" t="s">
        <v>49</v>
      </c>
      <c r="N275" s="40" t="s">
        <v>42</v>
      </c>
      <c r="O275" s="45" t="s">
        <v>1163</v>
      </c>
      <c r="P275" s="42"/>
      <c r="Q275" s="42"/>
    </row>
    <row r="276">
      <c r="A276" s="33">
        <v>265.0</v>
      </c>
      <c r="B276" s="34" t="s">
        <v>1164</v>
      </c>
      <c r="C276" s="47" t="s">
        <v>1165</v>
      </c>
      <c r="D276" s="56" t="s">
        <v>1166</v>
      </c>
      <c r="E276" s="56" t="s">
        <v>1167</v>
      </c>
      <c r="F276" s="43" t="s">
        <v>57</v>
      </c>
      <c r="G276" s="43" t="s">
        <v>4</v>
      </c>
      <c r="H276" s="43" t="s">
        <v>47</v>
      </c>
      <c r="I276" s="37">
        <v>44088.0</v>
      </c>
      <c r="J276" s="37">
        <v>44169.0</v>
      </c>
      <c r="K276" s="38">
        <v>44184.0</v>
      </c>
      <c r="L276" s="39" t="s">
        <v>100</v>
      </c>
      <c r="M276" s="39" t="s">
        <v>41</v>
      </c>
      <c r="N276" s="40" t="s">
        <v>42</v>
      </c>
      <c r="O276" s="45" t="s">
        <v>1168</v>
      </c>
      <c r="P276" s="46" t="str">
        <f>HYPERLINK("https://nptel.ac.in/noc/courses/noc19/SEM2/noc19-mg51","https://nptel.ac.in/noc/courses/noc19/SEM2/noc19-mg51")</f>
        <v>https://nptel.ac.in/noc/courses/noc19/SEM2/noc19-mg51</v>
      </c>
      <c r="Q276" s="46" t="str">
        <f>HYPERLINK("https://nptel.ac.in/courses/109/105/109105121/","https://nptel.ac.in/courses/109/105/109105121/")</f>
        <v>https://nptel.ac.in/courses/109/105/109105121/</v>
      </c>
    </row>
    <row r="277">
      <c r="A277" s="33">
        <v>266.0</v>
      </c>
      <c r="B277" s="34" t="s">
        <v>1169</v>
      </c>
      <c r="C277" s="47" t="s">
        <v>1165</v>
      </c>
      <c r="D277" s="56" t="s">
        <v>1170</v>
      </c>
      <c r="E277" s="56" t="s">
        <v>1171</v>
      </c>
      <c r="F277" s="43" t="s">
        <v>38</v>
      </c>
      <c r="G277" s="36" t="s">
        <v>39</v>
      </c>
      <c r="H277" s="43" t="s">
        <v>47</v>
      </c>
      <c r="I277" s="37">
        <v>44088.0</v>
      </c>
      <c r="J277" s="37">
        <v>44141.0</v>
      </c>
      <c r="K277" s="38">
        <v>44185.0</v>
      </c>
      <c r="L277" s="39" t="s">
        <v>100</v>
      </c>
      <c r="M277" s="39" t="s">
        <v>41</v>
      </c>
      <c r="N277" s="40" t="s">
        <v>42</v>
      </c>
      <c r="O277" s="45" t="s">
        <v>1172</v>
      </c>
      <c r="P277" s="46" t="str">
        <f>HYPERLINK("https://nptel.ac.in/noc/courses/noc18/SEM1/noc18-mg07","https://nptel.ac.in/noc/courses/noc18/SEM1/noc18-mg07")</f>
        <v>https://nptel.ac.in/noc/courses/noc18/SEM1/noc18-mg07</v>
      </c>
      <c r="Q277" s="46" t="str">
        <f>HYPERLINK("https://nptel.ac.in/courses/110/104/110104065/","https://nptel.ac.in/courses/110/104/110104065/")</f>
        <v>https://nptel.ac.in/courses/110/104/110104065/</v>
      </c>
    </row>
    <row r="278">
      <c r="A278" s="33">
        <v>267.0</v>
      </c>
      <c r="B278" s="34" t="s">
        <v>1173</v>
      </c>
      <c r="C278" s="56" t="s">
        <v>1165</v>
      </c>
      <c r="D278" s="56" t="s">
        <v>1174</v>
      </c>
      <c r="E278" s="56" t="s">
        <v>1175</v>
      </c>
      <c r="F278" s="43" t="s">
        <v>126</v>
      </c>
      <c r="G278" s="43" t="s">
        <v>174</v>
      </c>
      <c r="H278" s="43" t="s">
        <v>47</v>
      </c>
      <c r="I278" s="37">
        <v>44088.0</v>
      </c>
      <c r="J278" s="37">
        <v>44113.0</v>
      </c>
      <c r="K278" s="38">
        <v>44183.0</v>
      </c>
      <c r="L278" s="39" t="s">
        <v>28</v>
      </c>
      <c r="M278" s="39" t="s">
        <v>41</v>
      </c>
      <c r="N278" s="40" t="s">
        <v>42</v>
      </c>
      <c r="O278" s="45" t="s">
        <v>1176</v>
      </c>
      <c r="P278" s="46" t="str">
        <f>HYPERLINK("https://nptel.ac.in/noc/courses/noc20/SEM1/noc20-mg09","https://nptel.ac.in/noc/courses/noc20/SEM1/noc20-mg09")</f>
        <v>https://nptel.ac.in/noc/courses/noc20/SEM1/noc20-mg09</v>
      </c>
      <c r="Q278" s="46" t="str">
        <f>HYPERLINK("https://nptel.ac.in/courses/110/106/110106124/","https://nptel.ac.in/courses/110/106/110106124/")</f>
        <v>https://nptel.ac.in/courses/110/106/110106124/</v>
      </c>
    </row>
    <row r="279">
      <c r="A279" s="33">
        <v>268.0</v>
      </c>
      <c r="B279" s="34" t="s">
        <v>1177</v>
      </c>
      <c r="C279" s="56" t="s">
        <v>1165</v>
      </c>
      <c r="D279" s="56" t="s">
        <v>1178</v>
      </c>
      <c r="E279" s="56" t="s">
        <v>1179</v>
      </c>
      <c r="F279" s="43" t="s">
        <v>57</v>
      </c>
      <c r="G279" s="43" t="s">
        <v>4</v>
      </c>
      <c r="H279" s="43" t="s">
        <v>47</v>
      </c>
      <c r="I279" s="37">
        <v>44088.0</v>
      </c>
      <c r="J279" s="37">
        <v>44169.0</v>
      </c>
      <c r="K279" s="38">
        <v>44184.0</v>
      </c>
      <c r="L279" s="39" t="s">
        <v>28</v>
      </c>
      <c r="M279" s="39" t="s">
        <v>41</v>
      </c>
      <c r="N279" s="40" t="s">
        <v>42</v>
      </c>
      <c r="O279" s="45" t="s">
        <v>1180</v>
      </c>
      <c r="P279" s="46" t="str">
        <f>HYPERLINK("https://nptel.ac.in/noc/courses/noc19/SEM1/noc19-mg11","https://nptel.ac.in/noc/courses/noc19/SEM1/noc19-mg11")</f>
        <v>https://nptel.ac.in/noc/courses/noc19/SEM1/noc19-mg11</v>
      </c>
      <c r="Q279" s="46" t="str">
        <f>HYPERLINK("https://nptel.ac.in/courses/110/105/110105090/","https://nptel.ac.in/courses/110/105/110105090/")</f>
        <v>https://nptel.ac.in/courses/110/105/110105090/</v>
      </c>
    </row>
    <row r="280">
      <c r="A280" s="33">
        <v>269.0</v>
      </c>
      <c r="B280" s="34" t="s">
        <v>1181</v>
      </c>
      <c r="C280" s="56" t="s">
        <v>1165</v>
      </c>
      <c r="D280" s="56" t="s">
        <v>1182</v>
      </c>
      <c r="E280" s="56" t="s">
        <v>1167</v>
      </c>
      <c r="F280" s="43" t="s">
        <v>57</v>
      </c>
      <c r="G280" s="36" t="s">
        <v>39</v>
      </c>
      <c r="H280" s="43" t="s">
        <v>47</v>
      </c>
      <c r="I280" s="37">
        <v>44088.0</v>
      </c>
      <c r="J280" s="37">
        <v>44141.0</v>
      </c>
      <c r="K280" s="38">
        <v>44183.0</v>
      </c>
      <c r="L280" s="39" t="s">
        <v>48</v>
      </c>
      <c r="M280" s="39" t="s">
        <v>41</v>
      </c>
      <c r="N280" s="40" t="s">
        <v>42</v>
      </c>
      <c r="O280" s="45" t="s">
        <v>1183</v>
      </c>
      <c r="P280" s="46" t="str">
        <f>HYPERLINK("https://nptel.ac.in/noc/courses/noc19/SEM2/noc19-mg33","https://nptel.ac.in/noc/courses/noc19/SEM2/noc19-mg33")</f>
        <v>https://nptel.ac.in/noc/courses/noc19/SEM2/noc19-mg33</v>
      </c>
      <c r="Q280" s="46" t="str">
        <f>HYPERLINK("https://nptel.ac.in/courses/110/105/110105076/","https://nptel.ac.in/courses/110/105/110105076/")</f>
        <v>https://nptel.ac.in/courses/110/105/110105076/</v>
      </c>
    </row>
    <row r="281">
      <c r="A281" s="33">
        <v>270.0</v>
      </c>
      <c r="B281" s="34" t="s">
        <v>1184</v>
      </c>
      <c r="C281" s="56" t="s">
        <v>1165</v>
      </c>
      <c r="D281" s="56" t="s">
        <v>1185</v>
      </c>
      <c r="E281" s="47" t="s">
        <v>1186</v>
      </c>
      <c r="F281" s="43" t="s">
        <v>57</v>
      </c>
      <c r="G281" s="43" t="s">
        <v>174</v>
      </c>
      <c r="H281" s="43" t="s">
        <v>47</v>
      </c>
      <c r="I281" s="37">
        <v>44088.0</v>
      </c>
      <c r="J281" s="37">
        <v>44113.0</v>
      </c>
      <c r="K281" s="38">
        <v>44183.0</v>
      </c>
      <c r="L281" s="39" t="s">
        <v>28</v>
      </c>
      <c r="M281" s="39" t="s">
        <v>49</v>
      </c>
      <c r="N281" s="40" t="s">
        <v>42</v>
      </c>
      <c r="O281" s="45" t="s">
        <v>1187</v>
      </c>
      <c r="P281" s="46" t="str">
        <f>HYPERLINK("https://nptel.ac.in/noc/courses/noc19/SEM2/noc19-mg34","https://nptel.ac.in/noc/courses/noc19/SEM2/noc19-mg34")</f>
        <v>https://nptel.ac.in/noc/courses/noc19/SEM2/noc19-mg34</v>
      </c>
      <c r="Q281" s="46" t="str">
        <f>HYPERLINK("https://nptel.ac.in/courses/122/105/122105021/","https://nptel.ac.in/courses/122/105/122105021/")</f>
        <v>https://nptel.ac.in/courses/122/105/122105021/</v>
      </c>
    </row>
    <row r="282">
      <c r="A282" s="33">
        <v>271.0</v>
      </c>
      <c r="B282" s="34" t="s">
        <v>1188</v>
      </c>
      <c r="C282" s="56" t="s">
        <v>1165</v>
      </c>
      <c r="D282" s="56" t="s">
        <v>1189</v>
      </c>
      <c r="E282" s="56" t="s">
        <v>1190</v>
      </c>
      <c r="F282" s="43" t="s">
        <v>57</v>
      </c>
      <c r="G282" s="43" t="s">
        <v>174</v>
      </c>
      <c r="H282" s="43" t="s">
        <v>47</v>
      </c>
      <c r="I282" s="37">
        <v>44088.0</v>
      </c>
      <c r="J282" s="37">
        <v>44113.0</v>
      </c>
      <c r="K282" s="38">
        <v>44184.0</v>
      </c>
      <c r="L282" s="39" t="s">
        <v>48</v>
      </c>
      <c r="M282" s="39" t="s">
        <v>41</v>
      </c>
      <c r="N282" s="40" t="s">
        <v>42</v>
      </c>
      <c r="O282" s="45" t="s">
        <v>1191</v>
      </c>
      <c r="P282" s="46" t="str">
        <f>HYPERLINK("https://nptel.ac.in/noc/courses/noc19/SEM2/noc19-hs57","https://nptel.ac.in/noc/courses/noc19/SEM2/noc19-hs57")</f>
        <v>https://nptel.ac.in/noc/courses/noc19/SEM2/noc19-hs57</v>
      </c>
      <c r="Q282" s="46" t="str">
        <f>HYPERLINK("https://nptel.ac.in/courses/110/105/110105080/","https://nptel.ac.in/courses/110/105/110105080/")</f>
        <v>https://nptel.ac.in/courses/110/105/110105080/</v>
      </c>
    </row>
    <row r="283">
      <c r="A283" s="33">
        <v>272.0</v>
      </c>
      <c r="B283" s="34" t="s">
        <v>1192</v>
      </c>
      <c r="C283" s="56" t="s">
        <v>1165</v>
      </c>
      <c r="D283" s="56" t="s">
        <v>1193</v>
      </c>
      <c r="E283" s="56" t="s">
        <v>1194</v>
      </c>
      <c r="F283" s="43" t="s">
        <v>57</v>
      </c>
      <c r="G283" s="43" t="s">
        <v>4</v>
      </c>
      <c r="H283" s="43" t="s">
        <v>47</v>
      </c>
      <c r="I283" s="37">
        <v>44088.0</v>
      </c>
      <c r="J283" s="37">
        <v>44169.0</v>
      </c>
      <c r="K283" s="38">
        <v>44184.0</v>
      </c>
      <c r="L283" s="39" t="s">
        <v>100</v>
      </c>
      <c r="M283" s="39" t="s">
        <v>41</v>
      </c>
      <c r="N283" s="40" t="s">
        <v>42</v>
      </c>
      <c r="O283" s="45" t="s">
        <v>1195</v>
      </c>
      <c r="P283" s="46" t="str">
        <f>HYPERLINK("https://nptel.ac.in/noc/courses/noc19/SEM2/noc19-me40","https://nptel.ac.in/noc/courses/noc19/SEM2/noc19-me40")</f>
        <v>https://nptel.ac.in/noc/courses/noc19/SEM2/noc19-me40</v>
      </c>
      <c r="Q283" s="46" t="str">
        <f>HYPERLINK("https://nptel.ac.in/courses/110/105/110105094/","https://nptel.ac.in/courses/110/105/110105094/")</f>
        <v>https://nptel.ac.in/courses/110/105/110105094/</v>
      </c>
    </row>
    <row r="284">
      <c r="A284" s="33">
        <v>273.0</v>
      </c>
      <c r="B284" s="34" t="s">
        <v>1196</v>
      </c>
      <c r="C284" s="56" t="s">
        <v>1165</v>
      </c>
      <c r="D284" s="56" t="s">
        <v>1197</v>
      </c>
      <c r="E284" s="56" t="s">
        <v>1198</v>
      </c>
      <c r="F284" s="43" t="s">
        <v>57</v>
      </c>
      <c r="G284" s="36" t="s">
        <v>39</v>
      </c>
      <c r="H284" s="43" t="s">
        <v>47</v>
      </c>
      <c r="I284" s="37">
        <v>44088.0</v>
      </c>
      <c r="J284" s="37">
        <v>44141.0</v>
      </c>
      <c r="K284" s="38">
        <v>44185.0</v>
      </c>
      <c r="L284" s="39" t="s">
        <v>28</v>
      </c>
      <c r="M284" s="39" t="s">
        <v>41</v>
      </c>
      <c r="N284" s="40" t="s">
        <v>42</v>
      </c>
      <c r="O284" s="45" t="s">
        <v>1199</v>
      </c>
      <c r="P284" s="46" t="str">
        <f>HYPERLINK("https://nptel.ac.in/noc/courses/noc20/SEM1/noc20-ge02","https://nptel.ac.in/noc/courses/noc20/SEM1/noc20-ge02")</f>
        <v>https://nptel.ac.in/noc/courses/noc20/SEM1/noc20-ge02</v>
      </c>
      <c r="Q284" s="46" t="str">
        <f>HYPERLINK("https://nptel.ac.in/courses/110/105/110105097/","https://nptel.ac.in/courses/110/105/110105097/")</f>
        <v>https://nptel.ac.in/courses/110/105/110105097/</v>
      </c>
    </row>
    <row r="285">
      <c r="A285" s="33">
        <v>274.0</v>
      </c>
      <c r="B285" s="34" t="s">
        <v>1200</v>
      </c>
      <c r="C285" s="56" t="s">
        <v>1165</v>
      </c>
      <c r="D285" s="56" t="s">
        <v>1201</v>
      </c>
      <c r="E285" s="56" t="s">
        <v>1202</v>
      </c>
      <c r="F285" s="57" t="s">
        <v>147</v>
      </c>
      <c r="G285" s="43" t="s">
        <v>4</v>
      </c>
      <c r="H285" s="43" t="s">
        <v>47</v>
      </c>
      <c r="I285" s="37">
        <v>44088.0</v>
      </c>
      <c r="J285" s="37">
        <v>44169.0</v>
      </c>
      <c r="K285" s="38">
        <v>44185.0</v>
      </c>
      <c r="L285" s="39" t="s">
        <v>28</v>
      </c>
      <c r="M285" s="39" t="s">
        <v>41</v>
      </c>
      <c r="N285" s="40" t="s">
        <v>42</v>
      </c>
      <c r="O285" s="45" t="s">
        <v>1203</v>
      </c>
      <c r="P285" s="46" t="str">
        <f>HYPERLINK("https://nptel.ac.in/noc/courses/noc19/SEM2/noc19-mg40","https://nptel.ac.in/noc/courses/noc19/SEM2/noc19-mg40")</f>
        <v>https://nptel.ac.in/noc/courses/noc19/SEM2/noc19-mg40</v>
      </c>
      <c r="Q285" s="46" t="str">
        <f>HYPERLINK("https://nptel.ac.in/courses/110/107/110107093/","https://nptel.ac.in/courses/110/107/110107093/")</f>
        <v>https://nptel.ac.in/courses/110/107/110107093/</v>
      </c>
    </row>
    <row r="286">
      <c r="A286" s="33">
        <v>275.0</v>
      </c>
      <c r="B286" s="34" t="s">
        <v>1204</v>
      </c>
      <c r="C286" s="56" t="s">
        <v>1165</v>
      </c>
      <c r="D286" s="56" t="s">
        <v>1205</v>
      </c>
      <c r="E286" s="47" t="s">
        <v>1206</v>
      </c>
      <c r="F286" s="57" t="s">
        <v>147</v>
      </c>
      <c r="G286" s="36" t="s">
        <v>39</v>
      </c>
      <c r="H286" s="43" t="s">
        <v>47</v>
      </c>
      <c r="I286" s="37">
        <v>44088.0</v>
      </c>
      <c r="J286" s="37">
        <v>44141.0</v>
      </c>
      <c r="K286" s="38">
        <v>44185.0</v>
      </c>
      <c r="L286" s="39" t="s">
        <v>28</v>
      </c>
      <c r="M286" s="39" t="s">
        <v>41</v>
      </c>
      <c r="N286" s="40" t="s">
        <v>42</v>
      </c>
      <c r="O286" s="45" t="s">
        <v>1207</v>
      </c>
      <c r="P286" s="46" t="str">
        <f>HYPERLINK("https://nptel.ac.in/noc/courses/noc19/SEM2/noc19-mg55","https://nptel.ac.in/noc/courses/noc19/SEM2/noc19-mg55")</f>
        <v>https://nptel.ac.in/noc/courses/noc19/SEM2/noc19-mg55</v>
      </c>
      <c r="Q286" s="46" t="str">
        <f>HYPERLINK("https://nptel.ac.in/courses/110/107/110107094/","https://nptel.ac.in/courses/110/107/110107094/")</f>
        <v>https://nptel.ac.in/courses/110/107/110107094/</v>
      </c>
    </row>
    <row r="287">
      <c r="A287" s="33">
        <v>276.0</v>
      </c>
      <c r="B287" s="34" t="s">
        <v>1208</v>
      </c>
      <c r="C287" s="56" t="s">
        <v>1165</v>
      </c>
      <c r="D287" s="56" t="s">
        <v>1209</v>
      </c>
      <c r="E287" s="56" t="s">
        <v>1210</v>
      </c>
      <c r="F287" s="57" t="s">
        <v>147</v>
      </c>
      <c r="G287" s="43" t="s">
        <v>174</v>
      </c>
      <c r="H287" s="43" t="s">
        <v>47</v>
      </c>
      <c r="I287" s="37">
        <v>44088.0</v>
      </c>
      <c r="J287" s="37">
        <v>44113.0</v>
      </c>
      <c r="K287" s="38">
        <v>44183.0</v>
      </c>
      <c r="L287" s="39" t="s">
        <v>28</v>
      </c>
      <c r="M287" s="39" t="s">
        <v>41</v>
      </c>
      <c r="N287" s="40" t="s">
        <v>42</v>
      </c>
      <c r="O287" s="45" t="s">
        <v>1211</v>
      </c>
      <c r="P287" s="46" t="str">
        <f>HYPERLINK("https://nptel.ac.in/noc/courses/noc19/SEM2/noc19-mg46","https://nptel.ac.in/noc/courses/noc19/SEM2/noc19-mg46")</f>
        <v>https://nptel.ac.in/noc/courses/noc19/SEM2/noc19-mg46</v>
      </c>
      <c r="Q287" s="46" t="str">
        <f>HYPERLINK("https://nptel.ac.in/courses/110/107/110107095/","https://nptel.ac.in/courses/110/107/110107095/")</f>
        <v>https://nptel.ac.in/courses/110/107/110107095/</v>
      </c>
    </row>
    <row r="288">
      <c r="A288" s="33">
        <v>277.0</v>
      </c>
      <c r="B288" s="34" t="s">
        <v>1212</v>
      </c>
      <c r="C288" s="56" t="s">
        <v>1165</v>
      </c>
      <c r="D288" s="56" t="s">
        <v>1213</v>
      </c>
      <c r="E288" s="56" t="s">
        <v>1214</v>
      </c>
      <c r="F288" s="57" t="s">
        <v>147</v>
      </c>
      <c r="G288" s="43" t="s">
        <v>4</v>
      </c>
      <c r="H288" s="43" t="s">
        <v>47</v>
      </c>
      <c r="I288" s="37">
        <v>44088.0</v>
      </c>
      <c r="J288" s="37">
        <v>44169.0</v>
      </c>
      <c r="K288" s="38">
        <v>44185.0</v>
      </c>
      <c r="L288" s="39" t="s">
        <v>48</v>
      </c>
      <c r="M288" s="39" t="s">
        <v>41</v>
      </c>
      <c r="N288" s="40" t="s">
        <v>42</v>
      </c>
      <c r="O288" s="45" t="s">
        <v>1215</v>
      </c>
      <c r="P288" s="46" t="str">
        <f>HYPERLINK("https://nptel.ac.in/noc/courses/noc19/SEM2/noc19-mg31","https://nptel.ac.in/noc/courses/noc19/SEM2/noc19-mg31")</f>
        <v>https://nptel.ac.in/noc/courses/noc19/SEM2/noc19-mg31</v>
      </c>
      <c r="Q288" s="46" t="str">
        <f>HYPERLINK("https://nptel.ac.in/courses/110/107/110107081/","https://nptel.ac.in/courses/110/107/110107081/")</f>
        <v>https://nptel.ac.in/courses/110/107/110107081/</v>
      </c>
    </row>
    <row r="289">
      <c r="A289" s="33">
        <v>278.0</v>
      </c>
      <c r="B289" s="34" t="s">
        <v>1216</v>
      </c>
      <c r="C289" s="56" t="s">
        <v>1165</v>
      </c>
      <c r="D289" s="56" t="s">
        <v>1217</v>
      </c>
      <c r="E289" s="47" t="s">
        <v>1218</v>
      </c>
      <c r="F289" s="57" t="s">
        <v>147</v>
      </c>
      <c r="G289" s="36" t="s">
        <v>39</v>
      </c>
      <c r="H289" s="43" t="s">
        <v>47</v>
      </c>
      <c r="I289" s="37">
        <v>44088.0</v>
      </c>
      <c r="J289" s="37">
        <v>44141.0</v>
      </c>
      <c r="K289" s="38">
        <v>44185.0</v>
      </c>
      <c r="L289" s="39" t="s">
        <v>28</v>
      </c>
      <c r="M289" s="39" t="s">
        <v>29</v>
      </c>
      <c r="N289" s="40" t="s">
        <v>42</v>
      </c>
      <c r="O289" s="45" t="s">
        <v>1219</v>
      </c>
      <c r="P289" s="46" t="str">
        <f>HYPERLINK("https://nptel.ac.in/noc/courses/noc19/SEM2/noc19-mg49","https://nptel.ac.in/noc/courses/noc19/SEM2/noc19-mg49")</f>
        <v>https://nptel.ac.in/noc/courses/noc19/SEM2/noc19-mg49</v>
      </c>
      <c r="Q289" s="46" t="str">
        <f>HYPERLINK("https://nptel.ac.in/courses/110/107/110107080/","https://nptel.ac.in/courses/110/107/110107080/")</f>
        <v>https://nptel.ac.in/courses/110/107/110107080/</v>
      </c>
    </row>
    <row r="290">
      <c r="A290" s="33">
        <v>279.0</v>
      </c>
      <c r="B290" s="34" t="s">
        <v>1220</v>
      </c>
      <c r="C290" s="56" t="s">
        <v>1165</v>
      </c>
      <c r="D290" s="56" t="s">
        <v>1221</v>
      </c>
      <c r="E290" s="56" t="s">
        <v>1222</v>
      </c>
      <c r="F290" s="57" t="s">
        <v>147</v>
      </c>
      <c r="G290" s="36" t="s">
        <v>39</v>
      </c>
      <c r="H290" s="43" t="s">
        <v>47</v>
      </c>
      <c r="I290" s="37">
        <v>44088.0</v>
      </c>
      <c r="J290" s="37">
        <v>44141.0</v>
      </c>
      <c r="K290" s="38">
        <v>44183.0</v>
      </c>
      <c r="L290" s="39" t="s">
        <v>28</v>
      </c>
      <c r="M290" s="39" t="s">
        <v>41</v>
      </c>
      <c r="N290" s="40" t="s">
        <v>42</v>
      </c>
      <c r="O290" s="45" t="s">
        <v>1223</v>
      </c>
      <c r="P290" s="46" t="str">
        <f>HYPERLINK("https://nptel.ac.in/noc/courses/noc19/SEM1/noc19-mg20","https://nptel.ac.in/noc/courses/noc19/SEM1/noc19-mg20")</f>
        <v>https://nptel.ac.in/noc/courses/noc19/SEM1/noc19-mg20</v>
      </c>
      <c r="Q290" s="46" t="str">
        <f>HYPERLINK("https://nptel.ac.in/courses/110/107/110107116/","https://nptel.ac.in/courses/110/107/110107116/")</f>
        <v>https://nptel.ac.in/courses/110/107/110107116/</v>
      </c>
    </row>
    <row r="291">
      <c r="A291" s="33">
        <v>280.0</v>
      </c>
      <c r="B291" s="34" t="s">
        <v>1224</v>
      </c>
      <c r="C291" s="58" t="s">
        <v>1165</v>
      </c>
      <c r="D291" s="59" t="s">
        <v>1225</v>
      </c>
      <c r="E291" s="59" t="s">
        <v>1226</v>
      </c>
      <c r="F291" s="48" t="s">
        <v>698</v>
      </c>
      <c r="G291" s="43" t="s">
        <v>4</v>
      </c>
      <c r="H291" s="57" t="s">
        <v>40</v>
      </c>
      <c r="I291" s="37">
        <v>44088.0</v>
      </c>
      <c r="J291" s="37">
        <v>44169.0</v>
      </c>
      <c r="K291" s="38">
        <v>44184.0</v>
      </c>
      <c r="L291" s="39" t="s">
        <v>100</v>
      </c>
      <c r="M291" s="39" t="s">
        <v>29</v>
      </c>
      <c r="N291" s="40" t="s">
        <v>42</v>
      </c>
      <c r="O291" s="45" t="s">
        <v>1227</v>
      </c>
      <c r="P291" s="42"/>
      <c r="Q291" s="42"/>
    </row>
    <row r="292">
      <c r="A292" s="33">
        <v>281.0</v>
      </c>
      <c r="B292" s="34" t="s">
        <v>1228</v>
      </c>
      <c r="C292" s="58" t="s">
        <v>1165</v>
      </c>
      <c r="D292" s="59" t="s">
        <v>1229</v>
      </c>
      <c r="E292" s="59" t="s">
        <v>1230</v>
      </c>
      <c r="F292" s="43" t="s">
        <v>83</v>
      </c>
      <c r="G292" s="36" t="s">
        <v>39</v>
      </c>
      <c r="H292" s="43" t="s">
        <v>47</v>
      </c>
      <c r="I292" s="37">
        <v>44088.0</v>
      </c>
      <c r="J292" s="37">
        <v>44141.0</v>
      </c>
      <c r="K292" s="38">
        <v>44183.0</v>
      </c>
      <c r="L292" s="39" t="s">
        <v>28</v>
      </c>
      <c r="M292" s="39" t="s">
        <v>29</v>
      </c>
      <c r="N292" s="40" t="s">
        <v>42</v>
      </c>
      <c r="O292" s="45" t="s">
        <v>1231</v>
      </c>
      <c r="P292" s="46" t="str">
        <f>HYPERLINK("https://nptel.ac.in/noc/courses/noc19/SEM2/noc19-mg37","https://nptel.ac.in/noc/courses/noc19/SEM2/noc19-mg37")</f>
        <v>https://nptel.ac.in/noc/courses/noc19/SEM2/noc19-mg37</v>
      </c>
      <c r="Q292" s="46" t="str">
        <f>HYPERLINK("https://nptel.ac.in/courses/110/101/110101131/","https://nptel.ac.in/courses/110/101/110101131/")</f>
        <v>https://nptel.ac.in/courses/110/101/110101131/</v>
      </c>
    </row>
    <row r="293">
      <c r="A293" s="33">
        <v>282.0</v>
      </c>
      <c r="B293" s="34" t="s">
        <v>1232</v>
      </c>
      <c r="C293" s="58" t="s">
        <v>1165</v>
      </c>
      <c r="D293" s="59" t="s">
        <v>1233</v>
      </c>
      <c r="E293" s="59" t="s">
        <v>1230</v>
      </c>
      <c r="F293" s="43" t="s">
        <v>83</v>
      </c>
      <c r="G293" s="43" t="s">
        <v>174</v>
      </c>
      <c r="H293" s="43" t="s">
        <v>47</v>
      </c>
      <c r="I293" s="37">
        <v>44088.0</v>
      </c>
      <c r="J293" s="37">
        <v>44113.0</v>
      </c>
      <c r="K293" s="38">
        <v>44183.0</v>
      </c>
      <c r="L293" s="39" t="s">
        <v>28</v>
      </c>
      <c r="M293" s="39" t="s">
        <v>29</v>
      </c>
      <c r="N293" s="40" t="s">
        <v>42</v>
      </c>
      <c r="O293" s="45" t="s">
        <v>1234</v>
      </c>
      <c r="P293" s="46" t="str">
        <f>HYPERLINK("https://nptel.ac.in/noc/courses/noc19/SEM2/noc19-mg38","https://nptel.ac.in/noc/courses/noc19/SEM2/noc19-mg38")</f>
        <v>https://nptel.ac.in/noc/courses/noc19/SEM2/noc19-mg38</v>
      </c>
      <c r="Q293" s="46" t="str">
        <f>HYPERLINK("https://nptel.ac.in/courses/110/101/110101132/","https://nptel.ac.in/courses/110/101/110101132/")</f>
        <v>https://nptel.ac.in/courses/110/101/110101132/</v>
      </c>
    </row>
    <row r="294">
      <c r="A294" s="33">
        <v>283.0</v>
      </c>
      <c r="B294" s="34" t="s">
        <v>1235</v>
      </c>
      <c r="C294" s="58" t="s">
        <v>1165</v>
      </c>
      <c r="D294" s="58" t="s">
        <v>1236</v>
      </c>
      <c r="E294" s="47" t="s">
        <v>1218</v>
      </c>
      <c r="F294" s="57" t="s">
        <v>147</v>
      </c>
      <c r="G294" s="43" t="s">
        <v>4</v>
      </c>
      <c r="H294" s="57" t="s">
        <v>40</v>
      </c>
      <c r="I294" s="37">
        <v>44088.0</v>
      </c>
      <c r="J294" s="37">
        <v>44169.0</v>
      </c>
      <c r="K294" s="38">
        <v>44185.0</v>
      </c>
      <c r="L294" s="39" t="s">
        <v>28</v>
      </c>
      <c r="M294" s="39" t="s">
        <v>49</v>
      </c>
      <c r="N294" s="40" t="s">
        <v>42</v>
      </c>
      <c r="O294" s="45" t="s">
        <v>1237</v>
      </c>
      <c r="P294" s="42"/>
      <c r="Q294" s="42"/>
    </row>
    <row r="295">
      <c r="A295" s="33">
        <v>284.0</v>
      </c>
      <c r="B295" s="34" t="s">
        <v>1238</v>
      </c>
      <c r="C295" s="47" t="s">
        <v>1165</v>
      </c>
      <c r="D295" s="56" t="s">
        <v>1239</v>
      </c>
      <c r="E295" s="47" t="s">
        <v>1240</v>
      </c>
      <c r="F295" s="57" t="s">
        <v>147</v>
      </c>
      <c r="G295" s="43" t="s">
        <v>4</v>
      </c>
      <c r="H295" s="43" t="s">
        <v>40</v>
      </c>
      <c r="I295" s="37">
        <v>44088.0</v>
      </c>
      <c r="J295" s="37">
        <v>44169.0</v>
      </c>
      <c r="K295" s="38">
        <v>44184.0</v>
      </c>
      <c r="L295" s="39" t="s">
        <v>28</v>
      </c>
      <c r="M295" s="39" t="s">
        <v>41</v>
      </c>
      <c r="N295" s="40" t="s">
        <v>42</v>
      </c>
      <c r="O295" s="45" t="s">
        <v>1241</v>
      </c>
      <c r="P295" s="42"/>
      <c r="Q295" s="42"/>
    </row>
    <row r="296">
      <c r="A296" s="33">
        <v>285.0</v>
      </c>
      <c r="B296" s="34" t="s">
        <v>1242</v>
      </c>
      <c r="C296" s="47" t="s">
        <v>1165</v>
      </c>
      <c r="D296" s="56" t="s">
        <v>1243</v>
      </c>
      <c r="E296" s="56" t="s">
        <v>1244</v>
      </c>
      <c r="F296" s="43" t="s">
        <v>83</v>
      </c>
      <c r="G296" s="36" t="s">
        <v>39</v>
      </c>
      <c r="H296" s="57" t="s">
        <v>40</v>
      </c>
      <c r="I296" s="37">
        <v>44088.0</v>
      </c>
      <c r="J296" s="37">
        <v>44141.0</v>
      </c>
      <c r="K296" s="38">
        <v>44183.0</v>
      </c>
      <c r="L296" s="39" t="s">
        <v>28</v>
      </c>
      <c r="M296" s="39" t="s">
        <v>41</v>
      </c>
      <c r="N296" s="40" t="s">
        <v>42</v>
      </c>
      <c r="O296" s="45" t="s">
        <v>1245</v>
      </c>
      <c r="P296" s="42"/>
      <c r="Q296" s="42"/>
    </row>
    <row r="297">
      <c r="A297" s="33">
        <v>286.0</v>
      </c>
      <c r="B297" s="34" t="s">
        <v>1246</v>
      </c>
      <c r="C297" s="47" t="s">
        <v>1165</v>
      </c>
      <c r="D297" s="47" t="s">
        <v>1247</v>
      </c>
      <c r="E297" s="47" t="s">
        <v>1248</v>
      </c>
      <c r="F297" s="48" t="s">
        <v>57</v>
      </c>
      <c r="G297" s="36" t="s">
        <v>39</v>
      </c>
      <c r="H297" s="57" t="s">
        <v>40</v>
      </c>
      <c r="I297" s="37">
        <v>44088.0</v>
      </c>
      <c r="J297" s="37">
        <v>44141.0</v>
      </c>
      <c r="K297" s="38">
        <v>44183.0</v>
      </c>
      <c r="L297" s="60" t="s">
        <v>100</v>
      </c>
      <c r="M297" s="60" t="s">
        <v>41</v>
      </c>
      <c r="N297" s="141" t="s">
        <v>42</v>
      </c>
      <c r="O297" s="45" t="s">
        <v>1249</v>
      </c>
      <c r="P297" s="42"/>
      <c r="Q297" s="42"/>
    </row>
    <row r="298">
      <c r="A298" s="33">
        <v>287.0</v>
      </c>
      <c r="B298" s="34" t="s">
        <v>1250</v>
      </c>
      <c r="C298" s="47" t="s">
        <v>1165</v>
      </c>
      <c r="D298" s="47" t="s">
        <v>1251</v>
      </c>
      <c r="E298" s="47" t="s">
        <v>1252</v>
      </c>
      <c r="F298" s="48" t="s">
        <v>57</v>
      </c>
      <c r="G298" s="43" t="s">
        <v>4</v>
      </c>
      <c r="H298" s="57" t="s">
        <v>40</v>
      </c>
      <c r="I298" s="37">
        <v>44088.0</v>
      </c>
      <c r="J298" s="37">
        <v>44169.0</v>
      </c>
      <c r="K298" s="38">
        <v>44185.0</v>
      </c>
      <c r="L298" s="39" t="s">
        <v>28</v>
      </c>
      <c r="M298" s="39" t="s">
        <v>49</v>
      </c>
      <c r="N298" s="40" t="s">
        <v>42</v>
      </c>
      <c r="O298" s="45" t="s">
        <v>1253</v>
      </c>
      <c r="P298" s="42"/>
      <c r="Q298" s="42"/>
    </row>
    <row r="299">
      <c r="A299" s="33">
        <v>288.0</v>
      </c>
      <c r="B299" s="34" t="s">
        <v>1254</v>
      </c>
      <c r="C299" s="47" t="s">
        <v>1165</v>
      </c>
      <c r="D299" s="47" t="s">
        <v>1255</v>
      </c>
      <c r="E299" s="47" t="s">
        <v>1256</v>
      </c>
      <c r="F299" s="48" t="s">
        <v>57</v>
      </c>
      <c r="G299" s="43" t="s">
        <v>4</v>
      </c>
      <c r="H299" s="57" t="s">
        <v>40</v>
      </c>
      <c r="I299" s="37">
        <v>44088.0</v>
      </c>
      <c r="J299" s="37">
        <v>44169.0</v>
      </c>
      <c r="K299" s="38">
        <v>44185.0</v>
      </c>
      <c r="L299" s="39" t="s">
        <v>100</v>
      </c>
      <c r="M299" s="39" t="s">
        <v>41</v>
      </c>
      <c r="N299" s="40" t="s">
        <v>42</v>
      </c>
      <c r="O299" s="45" t="s">
        <v>1257</v>
      </c>
      <c r="P299" s="42"/>
      <c r="Q299" s="42"/>
    </row>
    <row r="300">
      <c r="A300" s="33">
        <v>289.0</v>
      </c>
      <c r="B300" s="34" t="s">
        <v>1258</v>
      </c>
      <c r="C300" s="47" t="s">
        <v>1165</v>
      </c>
      <c r="D300" s="47" t="s">
        <v>1259</v>
      </c>
      <c r="E300" s="47" t="s">
        <v>1260</v>
      </c>
      <c r="F300" s="48" t="s">
        <v>57</v>
      </c>
      <c r="G300" s="43" t="s">
        <v>4</v>
      </c>
      <c r="H300" s="57" t="s">
        <v>40</v>
      </c>
      <c r="I300" s="37">
        <v>44088.0</v>
      </c>
      <c r="J300" s="37">
        <v>44169.0</v>
      </c>
      <c r="K300" s="38">
        <v>44184.0</v>
      </c>
      <c r="L300" s="39" t="s">
        <v>100</v>
      </c>
      <c r="M300" s="39" t="s">
        <v>49</v>
      </c>
      <c r="N300" s="40" t="s">
        <v>42</v>
      </c>
      <c r="O300" s="45" t="s">
        <v>1261</v>
      </c>
      <c r="P300" s="42"/>
      <c r="Q300" s="42"/>
    </row>
    <row r="301">
      <c r="A301" s="33">
        <v>290.0</v>
      </c>
      <c r="B301" s="34" t="s">
        <v>1262</v>
      </c>
      <c r="C301" s="47" t="s">
        <v>1165</v>
      </c>
      <c r="D301" s="47" t="s">
        <v>1263</v>
      </c>
      <c r="E301" s="47" t="s">
        <v>1264</v>
      </c>
      <c r="F301" s="57" t="s">
        <v>147</v>
      </c>
      <c r="G301" s="36" t="s">
        <v>39</v>
      </c>
      <c r="H301" s="43" t="s">
        <v>40</v>
      </c>
      <c r="I301" s="37">
        <v>44088.0</v>
      </c>
      <c r="J301" s="37">
        <v>44141.0</v>
      </c>
      <c r="K301" s="38">
        <v>44183.0</v>
      </c>
      <c r="L301" s="39" t="s">
        <v>100</v>
      </c>
      <c r="M301" s="39" t="s">
        <v>41</v>
      </c>
      <c r="N301" s="40" t="s">
        <v>42</v>
      </c>
      <c r="O301" s="45" t="s">
        <v>1265</v>
      </c>
      <c r="P301" s="42"/>
      <c r="Q301" s="42"/>
    </row>
    <row r="302">
      <c r="A302" s="33">
        <v>291.0</v>
      </c>
      <c r="B302" s="34" t="s">
        <v>1266</v>
      </c>
      <c r="C302" s="47" t="s">
        <v>1165</v>
      </c>
      <c r="D302" s="75" t="s">
        <v>1267</v>
      </c>
      <c r="E302" s="75" t="s">
        <v>1268</v>
      </c>
      <c r="F302" s="142" t="s">
        <v>1269</v>
      </c>
      <c r="G302" s="43" t="s">
        <v>174</v>
      </c>
      <c r="H302" s="43" t="s">
        <v>47</v>
      </c>
      <c r="I302" s="37">
        <v>44088.0</v>
      </c>
      <c r="J302" s="37">
        <v>44113.0</v>
      </c>
      <c r="K302" s="38">
        <v>44185.0</v>
      </c>
      <c r="L302" s="39" t="s">
        <v>28</v>
      </c>
      <c r="M302" s="39" t="s">
        <v>41</v>
      </c>
      <c r="N302" s="40" t="s">
        <v>42</v>
      </c>
      <c r="O302" s="45" t="s">
        <v>1270</v>
      </c>
      <c r="P302" s="46" t="str">
        <f>HYPERLINK("https://nptel.ac.in/noc/courses/noc19/SEM2/noc19-mg43","https://nptel.ac.in/noc/courses/noc19/SEM2/noc19-mg43")</f>
        <v>https://nptel.ac.in/noc/courses/noc19/SEM2/noc19-mg43</v>
      </c>
      <c r="Q302" s="46" t="str">
        <f>HYPERLINK("https://nptel.ac.in/courses/110/106/110106134/","https://nptel.ac.in/courses/110/106/110106134/")</f>
        <v>https://nptel.ac.in/courses/110/106/110106134/</v>
      </c>
    </row>
    <row r="303">
      <c r="A303" s="33">
        <v>292.0</v>
      </c>
      <c r="B303" s="34" t="s">
        <v>1271</v>
      </c>
      <c r="C303" s="47" t="s">
        <v>1165</v>
      </c>
      <c r="D303" s="47" t="s">
        <v>1272</v>
      </c>
      <c r="E303" s="47" t="s">
        <v>1273</v>
      </c>
      <c r="F303" s="48" t="s">
        <v>147</v>
      </c>
      <c r="G303" s="43" t="s">
        <v>4</v>
      </c>
      <c r="H303" s="43" t="s">
        <v>47</v>
      </c>
      <c r="I303" s="37">
        <v>44088.0</v>
      </c>
      <c r="J303" s="37">
        <v>44169.0</v>
      </c>
      <c r="K303" s="38">
        <v>44185.0</v>
      </c>
      <c r="L303" s="39" t="s">
        <v>28</v>
      </c>
      <c r="M303" s="39" t="s">
        <v>41</v>
      </c>
      <c r="N303" s="40" t="s">
        <v>42</v>
      </c>
      <c r="O303" s="45" t="s">
        <v>1274</v>
      </c>
      <c r="P303" s="46" t="str">
        <f>HYPERLINK("https://nptel.ac.in/noc/courses/noc19/SEM2/noc19-mg32","https://nptel.ac.in/noc/courses/noc19/SEM2/noc19-mg32")</f>
        <v>https://nptel.ac.in/noc/courses/noc19/SEM2/noc19-mg32</v>
      </c>
      <c r="Q303" s="46" t="str">
        <f>HYPERLINK("https://nptel.ac.in/courses/110/107/110107126/","https://nptel.ac.in/courses/110/107/110107126/")</f>
        <v>https://nptel.ac.in/courses/110/107/110107126/</v>
      </c>
    </row>
    <row r="304">
      <c r="A304" s="33">
        <v>293.0</v>
      </c>
      <c r="B304" s="34" t="s">
        <v>1275</v>
      </c>
      <c r="C304" s="35" t="s">
        <v>1165</v>
      </c>
      <c r="D304" s="58" t="s">
        <v>1276</v>
      </c>
      <c r="E304" s="35" t="s">
        <v>1202</v>
      </c>
      <c r="F304" s="36" t="s">
        <v>147</v>
      </c>
      <c r="G304" s="43" t="s">
        <v>4</v>
      </c>
      <c r="H304" s="43" t="s">
        <v>47</v>
      </c>
      <c r="I304" s="37">
        <v>44088.0</v>
      </c>
      <c r="J304" s="37">
        <v>44169.0</v>
      </c>
      <c r="K304" s="38">
        <v>44184.0</v>
      </c>
      <c r="L304" s="39" t="s">
        <v>28</v>
      </c>
      <c r="M304" s="39" t="s">
        <v>49</v>
      </c>
      <c r="N304" s="40" t="s">
        <v>42</v>
      </c>
      <c r="O304" s="45" t="s">
        <v>1277</v>
      </c>
      <c r="P304" s="46" t="str">
        <f>HYPERLINK("https://nptel.ac.in/noc/courses/noc19/SEM2/noc19-mg36","https://nptel.ac.in/noc/courses/noc19/SEM2/noc19-mg36")</f>
        <v>https://nptel.ac.in/noc/courses/noc19/SEM2/noc19-mg36</v>
      </c>
      <c r="Q304" s="46" t="str">
        <f>HYPERLINK("https://nptel.ac.in/courses/110/107/110107127/","https://nptel.ac.in/courses/110/107/110107127/")</f>
        <v>https://nptel.ac.in/courses/110/107/110107127/</v>
      </c>
    </row>
    <row r="305">
      <c r="A305" s="33">
        <v>294.0</v>
      </c>
      <c r="B305" s="34" t="s">
        <v>1278</v>
      </c>
      <c r="C305" s="35" t="s">
        <v>1165</v>
      </c>
      <c r="D305" s="143" t="s">
        <v>1279</v>
      </c>
      <c r="E305" s="47" t="s">
        <v>1210</v>
      </c>
      <c r="F305" s="36" t="s">
        <v>147</v>
      </c>
      <c r="G305" s="36" t="s">
        <v>39</v>
      </c>
      <c r="H305" s="43" t="s">
        <v>47</v>
      </c>
      <c r="I305" s="37">
        <v>44088.0</v>
      </c>
      <c r="J305" s="37">
        <v>44141.0</v>
      </c>
      <c r="K305" s="38">
        <v>44183.0</v>
      </c>
      <c r="L305" s="39" t="s">
        <v>48</v>
      </c>
      <c r="M305" s="39" t="s">
        <v>41</v>
      </c>
      <c r="N305" s="40" t="s">
        <v>42</v>
      </c>
      <c r="O305" s="45" t="s">
        <v>1280</v>
      </c>
      <c r="P305" s="44" t="s">
        <v>1281</v>
      </c>
      <c r="Q305" s="44" t="s">
        <v>1282</v>
      </c>
    </row>
    <row r="306">
      <c r="A306" s="33">
        <v>295.0</v>
      </c>
      <c r="B306" s="34" t="s">
        <v>1283</v>
      </c>
      <c r="C306" s="35" t="s">
        <v>1165</v>
      </c>
      <c r="D306" s="47" t="s">
        <v>1284</v>
      </c>
      <c r="E306" s="47" t="s">
        <v>1285</v>
      </c>
      <c r="F306" s="48" t="s">
        <v>83</v>
      </c>
      <c r="G306" s="43" t="s">
        <v>4</v>
      </c>
      <c r="H306" s="48" t="s">
        <v>1286</v>
      </c>
      <c r="I306" s="37">
        <v>44088.0</v>
      </c>
      <c r="J306" s="37">
        <v>44169.0</v>
      </c>
      <c r="K306" s="38">
        <v>44184.0</v>
      </c>
      <c r="L306" s="39" t="s">
        <v>28</v>
      </c>
      <c r="M306" s="39" t="s">
        <v>49</v>
      </c>
      <c r="N306" s="40" t="s">
        <v>42</v>
      </c>
      <c r="O306" s="45" t="s">
        <v>1287</v>
      </c>
      <c r="P306" s="42"/>
      <c r="Q306" s="46" t="str">
        <f>HYPERLINK("https://nptel.ac.in/courses/110/101/110101005/","https://nptel.ac.in/courses/110/101/110101005/")</f>
        <v>https://nptel.ac.in/courses/110/101/110101005/</v>
      </c>
    </row>
    <row r="307">
      <c r="A307" s="33">
        <v>296.0</v>
      </c>
      <c r="B307" s="34" t="s">
        <v>1288</v>
      </c>
      <c r="C307" s="35" t="s">
        <v>1165</v>
      </c>
      <c r="D307" s="102" t="s">
        <v>1289</v>
      </c>
      <c r="E307" s="89" t="s">
        <v>1290</v>
      </c>
      <c r="F307" s="101" t="s">
        <v>38</v>
      </c>
      <c r="G307" s="52" t="s">
        <v>263</v>
      </c>
      <c r="H307" s="65" t="s">
        <v>47</v>
      </c>
      <c r="I307" s="37">
        <v>44088.0</v>
      </c>
      <c r="J307" s="37">
        <v>44141.0</v>
      </c>
      <c r="K307" s="38">
        <v>44184.0</v>
      </c>
      <c r="L307" s="39" t="s">
        <v>48</v>
      </c>
      <c r="M307" s="39" t="s">
        <v>41</v>
      </c>
      <c r="N307" s="40" t="s">
        <v>42</v>
      </c>
      <c r="O307" s="45" t="s">
        <v>1291</v>
      </c>
      <c r="P307" s="66" t="s">
        <v>1292</v>
      </c>
      <c r="Q307" s="66" t="s">
        <v>1293</v>
      </c>
    </row>
    <row r="308">
      <c r="A308" s="33">
        <v>297.0</v>
      </c>
      <c r="B308" s="34" t="s">
        <v>1294</v>
      </c>
      <c r="C308" s="35" t="s">
        <v>1165</v>
      </c>
      <c r="D308" s="102" t="s">
        <v>1295</v>
      </c>
      <c r="E308" s="128" t="s">
        <v>1296</v>
      </c>
      <c r="F308" s="103" t="s">
        <v>38</v>
      </c>
      <c r="G308" s="69" t="s">
        <v>263</v>
      </c>
      <c r="H308" s="70" t="s">
        <v>47</v>
      </c>
      <c r="I308" s="37">
        <v>44088.0</v>
      </c>
      <c r="J308" s="37">
        <v>44141.0</v>
      </c>
      <c r="K308" s="38">
        <v>44185.0</v>
      </c>
      <c r="L308" s="39" t="s">
        <v>100</v>
      </c>
      <c r="M308" s="39" t="s">
        <v>41</v>
      </c>
      <c r="N308" s="40" t="s">
        <v>42</v>
      </c>
      <c r="O308" s="45" t="s">
        <v>1297</v>
      </c>
      <c r="P308" s="66" t="s">
        <v>1298</v>
      </c>
      <c r="Q308" s="66" t="s">
        <v>1299</v>
      </c>
    </row>
    <row r="309">
      <c r="A309" s="33">
        <v>298.0</v>
      </c>
      <c r="B309" s="34" t="s">
        <v>1300</v>
      </c>
      <c r="C309" s="35" t="s">
        <v>1165</v>
      </c>
      <c r="D309" s="72" t="s">
        <v>1301</v>
      </c>
      <c r="E309" s="73" t="s">
        <v>1302</v>
      </c>
      <c r="F309" s="74" t="s">
        <v>1303</v>
      </c>
      <c r="G309" s="36" t="s">
        <v>39</v>
      </c>
      <c r="H309" s="57" t="s">
        <v>40</v>
      </c>
      <c r="I309" s="37">
        <v>44088.0</v>
      </c>
      <c r="J309" s="37">
        <v>44141.0</v>
      </c>
      <c r="K309" s="38">
        <v>44183.0</v>
      </c>
      <c r="L309" s="39" t="s">
        <v>28</v>
      </c>
      <c r="M309" s="39" t="s">
        <v>41</v>
      </c>
      <c r="N309" s="40" t="s">
        <v>42</v>
      </c>
      <c r="O309" s="45" t="s">
        <v>1304</v>
      </c>
      <c r="P309" s="53"/>
      <c r="Q309" s="53"/>
    </row>
    <row r="310">
      <c r="A310" s="33">
        <v>299.0</v>
      </c>
      <c r="B310" s="34" t="s">
        <v>1305</v>
      </c>
      <c r="C310" s="35" t="s">
        <v>1165</v>
      </c>
      <c r="D310" s="72" t="s">
        <v>1306</v>
      </c>
      <c r="E310" s="73" t="s">
        <v>1307</v>
      </c>
      <c r="F310" s="74" t="s">
        <v>1052</v>
      </c>
      <c r="G310" s="43" t="s">
        <v>4</v>
      </c>
      <c r="H310" s="57" t="s">
        <v>40</v>
      </c>
      <c r="I310" s="37">
        <v>44088.0</v>
      </c>
      <c r="J310" s="37">
        <v>44169.0</v>
      </c>
      <c r="K310" s="38">
        <v>44184.0</v>
      </c>
      <c r="L310" s="39" t="s">
        <v>28</v>
      </c>
      <c r="M310" s="39" t="s">
        <v>41</v>
      </c>
      <c r="N310" s="40" t="s">
        <v>42</v>
      </c>
      <c r="O310" s="45" t="s">
        <v>1308</v>
      </c>
      <c r="P310" s="53"/>
      <c r="Q310" s="53"/>
    </row>
    <row r="311">
      <c r="A311" s="33">
        <v>300.0</v>
      </c>
      <c r="B311" s="34" t="s">
        <v>1309</v>
      </c>
      <c r="C311" s="47" t="s">
        <v>1310</v>
      </c>
      <c r="D311" s="47" t="s">
        <v>1311</v>
      </c>
      <c r="E311" s="47" t="s">
        <v>1312</v>
      </c>
      <c r="F311" s="48" t="s">
        <v>38</v>
      </c>
      <c r="G311" s="36" t="s">
        <v>39</v>
      </c>
      <c r="H311" s="43" t="s">
        <v>47</v>
      </c>
      <c r="I311" s="37">
        <v>44088.0</v>
      </c>
      <c r="J311" s="37">
        <v>44141.0</v>
      </c>
      <c r="K311" s="38">
        <v>44183.0</v>
      </c>
      <c r="L311" s="39" t="s">
        <v>48</v>
      </c>
      <c r="M311" s="39" t="s">
        <v>49</v>
      </c>
      <c r="N311" s="39" t="s">
        <v>50</v>
      </c>
      <c r="O311" s="45" t="s">
        <v>1313</v>
      </c>
      <c r="P311" s="46" t="str">
        <f>HYPERLINK("https://nptel.ac.in/noc/courses/noc19/SEM2/noc19-ma18","https://nptel.ac.in/noc/courses/noc19/SEM2/noc19-ma18")</f>
        <v>https://nptel.ac.in/noc/courses/noc19/SEM2/noc19-ma18</v>
      </c>
      <c r="Q311" s="46" t="str">
        <f>HYPERLINK("https://nptel.ac.in/courses/109/104/109104124/","https://nptel.ac.in/courses/109/104/109104124/")</f>
        <v>https://nptel.ac.in/courses/109/104/109104124/</v>
      </c>
    </row>
    <row r="312">
      <c r="A312" s="33">
        <v>301.0</v>
      </c>
      <c r="B312" s="34" t="s">
        <v>1314</v>
      </c>
      <c r="C312" s="47" t="s">
        <v>1310</v>
      </c>
      <c r="D312" s="47" t="s">
        <v>1315</v>
      </c>
      <c r="E312" s="47" t="s">
        <v>1312</v>
      </c>
      <c r="F312" s="48" t="s">
        <v>38</v>
      </c>
      <c r="G312" s="36" t="s">
        <v>39</v>
      </c>
      <c r="H312" s="43" t="s">
        <v>47</v>
      </c>
      <c r="I312" s="37">
        <v>44088.0</v>
      </c>
      <c r="J312" s="37">
        <v>44141.0</v>
      </c>
      <c r="K312" s="38">
        <v>44185.0</v>
      </c>
      <c r="L312" s="39" t="s">
        <v>48</v>
      </c>
      <c r="M312" s="39" t="s">
        <v>49</v>
      </c>
      <c r="N312" s="39" t="s">
        <v>50</v>
      </c>
      <c r="O312" s="45" t="s">
        <v>1316</v>
      </c>
      <c r="P312" s="46" t="str">
        <f>HYPERLINK("https://nptel.ac.in/noc/courses/noc19/SEM2/noc19-ma19","https://nptel.ac.in/noc/courses/noc19/SEM2/noc19-ma19")</f>
        <v>https://nptel.ac.in/noc/courses/noc19/SEM2/noc19-ma19</v>
      </c>
      <c r="Q312" s="46" t="str">
        <f>HYPERLINK("https://nptel.ac.in/courses/111/104/111104125/","https://nptel.ac.in/courses/111/104/111104125/")</f>
        <v>https://nptel.ac.in/courses/111/104/111104125/</v>
      </c>
    </row>
    <row r="313">
      <c r="A313" s="33">
        <v>302.0</v>
      </c>
      <c r="B313" s="34" t="s">
        <v>1317</v>
      </c>
      <c r="C313" s="47" t="s">
        <v>1310</v>
      </c>
      <c r="D313" s="56" t="s">
        <v>1318</v>
      </c>
      <c r="E313" s="56" t="s">
        <v>1319</v>
      </c>
      <c r="F313" s="43" t="s">
        <v>392</v>
      </c>
      <c r="G313" s="43" t="s">
        <v>174</v>
      </c>
      <c r="H313" s="43" t="s">
        <v>47</v>
      </c>
      <c r="I313" s="37">
        <v>44088.0</v>
      </c>
      <c r="J313" s="37">
        <v>44113.0</v>
      </c>
      <c r="K313" s="38">
        <v>44183.0</v>
      </c>
      <c r="L313" s="39" t="s">
        <v>48</v>
      </c>
      <c r="M313" s="39" t="s">
        <v>49</v>
      </c>
      <c r="N313" s="39" t="s">
        <v>50</v>
      </c>
      <c r="O313" s="45" t="s">
        <v>1320</v>
      </c>
      <c r="P313" s="46" t="str">
        <f>HYPERLINK("https://nptel.ac.in/noc/courses/noc18/SEM2/noc18-ma21","https://nptel.ac.in/noc/courses/noc18/SEM2/noc18-ma21")</f>
        <v>https://nptel.ac.in/noc/courses/noc18/SEM2/noc18-ma21</v>
      </c>
      <c r="Q313" s="46" t="str">
        <f>HYPERLINK("https://nptel.ac.in/courses/111/106/111106114/","https://nptel.ac.in/courses/111/106/111106114/")</f>
        <v>https://nptel.ac.in/courses/111/106/111106114/</v>
      </c>
    </row>
    <row r="314">
      <c r="A314" s="33">
        <v>303.0</v>
      </c>
      <c r="B314" s="34" t="s">
        <v>1321</v>
      </c>
      <c r="C314" s="56" t="s">
        <v>1310</v>
      </c>
      <c r="D314" s="56" t="s">
        <v>1322</v>
      </c>
      <c r="E314" s="56" t="s">
        <v>1323</v>
      </c>
      <c r="F314" s="144" t="s">
        <v>628</v>
      </c>
      <c r="G314" s="36" t="s">
        <v>39</v>
      </c>
      <c r="H314" s="43" t="s">
        <v>47</v>
      </c>
      <c r="I314" s="37">
        <v>44088.0</v>
      </c>
      <c r="J314" s="37">
        <v>44141.0</v>
      </c>
      <c r="K314" s="38">
        <v>44184.0</v>
      </c>
      <c r="L314" s="39" t="s">
        <v>28</v>
      </c>
      <c r="M314" s="39" t="s">
        <v>49</v>
      </c>
      <c r="N314" s="40" t="s">
        <v>42</v>
      </c>
      <c r="O314" s="45" t="s">
        <v>1324</v>
      </c>
      <c r="P314" s="46" t="str">
        <f>HYPERLINK("https://nptel.ac.in/noc/courses/noc19/SEM2/noc19-ma24","https://nptel.ac.in/noc/courses/noc19/SEM2/noc19-ma24")</f>
        <v>https://nptel.ac.in/noc/courses/noc19/SEM2/noc19-ma24</v>
      </c>
      <c r="Q314" s="46" t="str">
        <f>HYPERLINK("https://nptel.ac.in/courses/111/106/111106113/","https://nptel.ac.in/courses/111/106/111106113/")</f>
        <v>https://nptel.ac.in/courses/111/106/111106113/</v>
      </c>
    </row>
    <row r="315">
      <c r="A315" s="33">
        <v>304.0</v>
      </c>
      <c r="B315" s="34" t="s">
        <v>1325</v>
      </c>
      <c r="C315" s="56" t="s">
        <v>1310</v>
      </c>
      <c r="D315" s="56" t="s">
        <v>1326</v>
      </c>
      <c r="E315" s="56" t="s">
        <v>1327</v>
      </c>
      <c r="F315" s="43" t="s">
        <v>421</v>
      </c>
      <c r="G315" s="43" t="s">
        <v>4</v>
      </c>
      <c r="H315" s="48" t="s">
        <v>47</v>
      </c>
      <c r="I315" s="37">
        <v>44088.0</v>
      </c>
      <c r="J315" s="37">
        <v>44169.0</v>
      </c>
      <c r="K315" s="38">
        <v>44184.0</v>
      </c>
      <c r="L315" s="39" t="s">
        <v>28</v>
      </c>
      <c r="M315" s="39" t="s">
        <v>41</v>
      </c>
      <c r="N315" s="40" t="s">
        <v>42</v>
      </c>
      <c r="O315" s="45" t="s">
        <v>1328</v>
      </c>
      <c r="P315" s="46" t="str">
        <f>HYPERLINK("https://nptel.ac.in/noc/courses/noc19/SEM2/noc19-ma32","https://nptel.ac.in/noc/courses/noc19/SEM2/noc19-ma32")</f>
        <v>https://nptel.ac.in/noc/courses/noc19/SEM2/noc19-ma32</v>
      </c>
      <c r="Q315" s="46" t="str">
        <f>HYPERLINK("https://nptel.ac.in/courses/111/105/111105042/","https://nptel.ac.in/courses/111/105/111105042/")</f>
        <v>https://nptel.ac.in/courses/111/105/111105042/</v>
      </c>
    </row>
    <row r="316">
      <c r="A316" s="33">
        <v>305.0</v>
      </c>
      <c r="B316" s="34" t="s">
        <v>1329</v>
      </c>
      <c r="C316" s="56" t="s">
        <v>1310</v>
      </c>
      <c r="D316" s="56" t="s">
        <v>1330</v>
      </c>
      <c r="E316" s="56" t="s">
        <v>719</v>
      </c>
      <c r="F316" s="43" t="s">
        <v>57</v>
      </c>
      <c r="G316" s="36" t="s">
        <v>39</v>
      </c>
      <c r="H316" s="43" t="s">
        <v>47</v>
      </c>
      <c r="I316" s="37">
        <v>44088.0</v>
      </c>
      <c r="J316" s="37">
        <v>44141.0</v>
      </c>
      <c r="K316" s="38">
        <v>44184.0</v>
      </c>
      <c r="L316" s="39" t="s">
        <v>100</v>
      </c>
      <c r="M316" s="39" t="s">
        <v>49</v>
      </c>
      <c r="N316" s="40" t="s">
        <v>42</v>
      </c>
      <c r="O316" s="45" t="s">
        <v>1331</v>
      </c>
      <c r="P316" s="46" t="str">
        <f>HYPERLINK("https://nptel.ac.in/noc/courses/noc19/SEM2/noc19-ma23","https://nptel.ac.in/noc/courses/noc19/SEM2/noc19-ma23")</f>
        <v>https://nptel.ac.in/noc/courses/noc19/SEM2/noc19-ma23</v>
      </c>
      <c r="Q316" s="46" t="str">
        <f>HYPERLINK("https://nptel.ac.in/courses/111/105/111105112/","https://nptel.ac.in/courses/111/105/111105112/")</f>
        <v>https://nptel.ac.in/courses/111/105/111105112/</v>
      </c>
    </row>
    <row r="317">
      <c r="A317" s="33">
        <v>306.0</v>
      </c>
      <c r="B317" s="34" t="s">
        <v>1332</v>
      </c>
      <c r="C317" s="56" t="s">
        <v>1310</v>
      </c>
      <c r="D317" s="47" t="s">
        <v>1333</v>
      </c>
      <c r="E317" s="47" t="s">
        <v>1334</v>
      </c>
      <c r="F317" s="48" t="s">
        <v>1335</v>
      </c>
      <c r="G317" s="43" t="s">
        <v>4</v>
      </c>
      <c r="H317" s="57" t="s">
        <v>40</v>
      </c>
      <c r="I317" s="37">
        <v>44088.0</v>
      </c>
      <c r="J317" s="37">
        <v>44169.0</v>
      </c>
      <c r="K317" s="38">
        <v>44185.0</v>
      </c>
      <c r="L317" s="39" t="s">
        <v>100</v>
      </c>
      <c r="M317" s="39" t="s">
        <v>49</v>
      </c>
      <c r="N317" s="40" t="s">
        <v>42</v>
      </c>
      <c r="O317" s="45" t="s">
        <v>1336</v>
      </c>
      <c r="P317" s="42"/>
      <c r="Q317" s="42"/>
    </row>
    <row r="318">
      <c r="A318" s="33">
        <v>307.0</v>
      </c>
      <c r="B318" s="34" t="s">
        <v>1337</v>
      </c>
      <c r="C318" s="56" t="s">
        <v>1310</v>
      </c>
      <c r="D318" s="56" t="s">
        <v>1338</v>
      </c>
      <c r="E318" s="47" t="s">
        <v>1339</v>
      </c>
      <c r="F318" s="43" t="s">
        <v>57</v>
      </c>
      <c r="G318" s="43" t="s">
        <v>4</v>
      </c>
      <c r="H318" s="43" t="s">
        <v>47</v>
      </c>
      <c r="I318" s="37">
        <v>44088.0</v>
      </c>
      <c r="J318" s="37">
        <v>44169.0</v>
      </c>
      <c r="K318" s="38">
        <v>44185.0</v>
      </c>
      <c r="L318" s="39" t="s">
        <v>100</v>
      </c>
      <c r="M318" s="39" t="s">
        <v>49</v>
      </c>
      <c r="N318" s="40" t="s">
        <v>42</v>
      </c>
      <c r="O318" s="45" t="s">
        <v>1340</v>
      </c>
      <c r="P318" s="46" t="str">
        <f>HYPERLINK("https://nptel.ac.in/noc/courses/noc17/SEM2/noc17-ma18","https://nptel.ac.in/noc/courses/noc17/SEM2/noc17-ma18")</f>
        <v>https://nptel.ac.in/noc/courses/noc17/SEM2/noc17-ma18</v>
      </c>
      <c r="Q318" s="46" t="str">
        <f>HYPERLINK("https://nptel.ac.in/courses/111/105/111105100/","https://nptel.ac.in/courses/111/105/111105100/")</f>
        <v>https://nptel.ac.in/courses/111/105/111105100/</v>
      </c>
    </row>
    <row r="319">
      <c r="A319" s="33">
        <v>308.0</v>
      </c>
      <c r="B319" s="34" t="s">
        <v>1341</v>
      </c>
      <c r="C319" s="56" t="s">
        <v>1310</v>
      </c>
      <c r="D319" s="56" t="s">
        <v>1342</v>
      </c>
      <c r="E319" s="47" t="s">
        <v>1343</v>
      </c>
      <c r="F319" s="57" t="s">
        <v>147</v>
      </c>
      <c r="G319" s="36" t="s">
        <v>39</v>
      </c>
      <c r="H319" s="43" t="s">
        <v>47</v>
      </c>
      <c r="I319" s="37">
        <v>44088.0</v>
      </c>
      <c r="J319" s="37">
        <v>44141.0</v>
      </c>
      <c r="K319" s="38">
        <v>44184.0</v>
      </c>
      <c r="L319" s="39" t="s">
        <v>48</v>
      </c>
      <c r="M319" s="39" t="s">
        <v>49</v>
      </c>
      <c r="N319" s="39" t="s">
        <v>50</v>
      </c>
      <c r="O319" s="45" t="s">
        <v>1344</v>
      </c>
      <c r="P319" s="46" t="str">
        <f>HYPERLINK("https://nptel.ac.in/noc/courses/noc19/SEM2/noc19-ma21","https://nptel.ac.in/noc/courses/noc19/SEM2/noc19-ma21")</f>
        <v>https://nptel.ac.in/noc/courses/noc19/SEM2/noc19-ma21</v>
      </c>
      <c r="Q319" s="46" t="str">
        <f>HYPERLINK("https://nptel.ac.in/courses/111/107/111107105/","https://nptel.ac.in/courses/111/107/111107105/")</f>
        <v>https://nptel.ac.in/courses/111/107/111107105/</v>
      </c>
    </row>
    <row r="320">
      <c r="A320" s="33">
        <v>309.0</v>
      </c>
      <c r="B320" s="34" t="s">
        <v>1345</v>
      </c>
      <c r="C320" s="56" t="s">
        <v>1310</v>
      </c>
      <c r="D320" s="56" t="s">
        <v>1346</v>
      </c>
      <c r="E320" s="47" t="s">
        <v>1347</v>
      </c>
      <c r="F320" s="57" t="s">
        <v>147</v>
      </c>
      <c r="G320" s="36" t="s">
        <v>39</v>
      </c>
      <c r="H320" s="43" t="s">
        <v>47</v>
      </c>
      <c r="I320" s="37">
        <v>44088.0</v>
      </c>
      <c r="J320" s="37">
        <v>44141.0</v>
      </c>
      <c r="K320" s="38">
        <v>44185.0</v>
      </c>
      <c r="L320" s="39" t="s">
        <v>28</v>
      </c>
      <c r="M320" s="39" t="s">
        <v>49</v>
      </c>
      <c r="N320" s="40" t="s">
        <v>42</v>
      </c>
      <c r="O320" s="45" t="s">
        <v>1348</v>
      </c>
      <c r="P320" s="46" t="str">
        <f>HYPERLINK("https://nptel.ac.in/noc/courses/noc19/SEM2/noc19-ma28","https://nptel.ac.in/noc/courses/noc19/SEM2/noc19-ma28")</f>
        <v>https://nptel.ac.in/noc/courses/noc19/SEM2/noc19-ma28</v>
      </c>
      <c r="Q320" s="46" t="str">
        <f>HYPERLINK("https://nptel.ac.in/courses/111/107/111107112/","https://nptel.ac.in/courses/111/107/111107112/")</f>
        <v>https://nptel.ac.in/courses/111/107/111107112/</v>
      </c>
    </row>
    <row r="321">
      <c r="A321" s="33">
        <v>310.0</v>
      </c>
      <c r="B321" s="34" t="s">
        <v>1349</v>
      </c>
      <c r="C321" s="56" t="s">
        <v>1310</v>
      </c>
      <c r="D321" s="56" t="s">
        <v>1350</v>
      </c>
      <c r="E321" s="47" t="s">
        <v>1351</v>
      </c>
      <c r="F321" s="57" t="s">
        <v>147</v>
      </c>
      <c r="G321" s="36" t="s">
        <v>39</v>
      </c>
      <c r="H321" s="43" t="s">
        <v>40</v>
      </c>
      <c r="I321" s="37">
        <v>44088.0</v>
      </c>
      <c r="J321" s="37">
        <v>44141.0</v>
      </c>
      <c r="K321" s="38">
        <v>44184.0</v>
      </c>
      <c r="L321" s="39" t="s">
        <v>28</v>
      </c>
      <c r="M321" s="39" t="s">
        <v>41</v>
      </c>
      <c r="N321" s="40" t="s">
        <v>42</v>
      </c>
      <c r="O321" s="45" t="s">
        <v>1352</v>
      </c>
      <c r="P321" s="42"/>
      <c r="Q321" s="42"/>
    </row>
    <row r="322">
      <c r="A322" s="33">
        <v>311.0</v>
      </c>
      <c r="B322" s="34" t="s">
        <v>1353</v>
      </c>
      <c r="C322" s="56" t="s">
        <v>1310</v>
      </c>
      <c r="D322" s="47" t="s">
        <v>1354</v>
      </c>
      <c r="E322" s="47" t="s">
        <v>1355</v>
      </c>
      <c r="F322" s="48" t="s">
        <v>120</v>
      </c>
      <c r="G322" s="43" t="s">
        <v>4</v>
      </c>
      <c r="H322" s="43" t="s">
        <v>40</v>
      </c>
      <c r="I322" s="37">
        <v>44088.0</v>
      </c>
      <c r="J322" s="37">
        <v>44169.0</v>
      </c>
      <c r="K322" s="38">
        <v>44185.0</v>
      </c>
      <c r="L322" s="39" t="s">
        <v>100</v>
      </c>
      <c r="M322" s="39" t="s">
        <v>41</v>
      </c>
      <c r="N322" s="40" t="s">
        <v>42</v>
      </c>
      <c r="O322" s="45" t="s">
        <v>1356</v>
      </c>
      <c r="P322" s="42"/>
      <c r="Q322" s="42"/>
    </row>
    <row r="323">
      <c r="A323" s="33">
        <v>312.0</v>
      </c>
      <c r="B323" s="34" t="s">
        <v>1357</v>
      </c>
      <c r="C323" s="56" t="s">
        <v>1310</v>
      </c>
      <c r="D323" s="58" t="s">
        <v>1358</v>
      </c>
      <c r="E323" s="58" t="s">
        <v>1359</v>
      </c>
      <c r="F323" s="57" t="s">
        <v>57</v>
      </c>
      <c r="G323" s="43" t="s">
        <v>4</v>
      </c>
      <c r="H323" s="57" t="s">
        <v>47</v>
      </c>
      <c r="I323" s="37">
        <v>44088.0</v>
      </c>
      <c r="J323" s="37">
        <v>44169.0</v>
      </c>
      <c r="K323" s="38">
        <v>44184.0</v>
      </c>
      <c r="L323" s="39" t="s">
        <v>48</v>
      </c>
      <c r="M323" s="39" t="s">
        <v>49</v>
      </c>
      <c r="N323" s="39" t="s">
        <v>50</v>
      </c>
      <c r="O323" s="45" t="s">
        <v>1360</v>
      </c>
      <c r="P323" s="46" t="str">
        <f>HYPERLINK("https://nptel.ac.in/noc/courses/noc19/SEM1/noc19-ma01","https://nptel.ac.in/noc/courses/noc19/SEM1/noc19-ma01")</f>
        <v>https://nptel.ac.in/noc/courses/noc19/SEM1/noc19-ma01</v>
      </c>
      <c r="Q323" s="46" t="str">
        <f>HYPERLINK("https://nptel.ac.in/courses/111/105/111105121/","https://nptel.ac.in/courses/111/105/111105121/")</f>
        <v>https://nptel.ac.in/courses/111/105/111105121/</v>
      </c>
    </row>
    <row r="324">
      <c r="A324" s="33">
        <v>313.0</v>
      </c>
      <c r="B324" s="34" t="s">
        <v>1361</v>
      </c>
      <c r="C324" s="58" t="s">
        <v>1310</v>
      </c>
      <c r="D324" s="59" t="s">
        <v>1362</v>
      </c>
      <c r="E324" s="58" t="s">
        <v>1363</v>
      </c>
      <c r="F324" s="57" t="s">
        <v>628</v>
      </c>
      <c r="G324" s="43" t="s">
        <v>4</v>
      </c>
      <c r="H324" s="57" t="s">
        <v>40</v>
      </c>
      <c r="I324" s="37">
        <v>44088.0</v>
      </c>
      <c r="J324" s="37">
        <v>44169.0</v>
      </c>
      <c r="K324" s="38">
        <v>44184.0</v>
      </c>
      <c r="L324" s="39" t="s">
        <v>28</v>
      </c>
      <c r="M324" s="39" t="s">
        <v>41</v>
      </c>
      <c r="N324" s="40" t="s">
        <v>42</v>
      </c>
      <c r="O324" s="45" t="s">
        <v>1364</v>
      </c>
      <c r="P324" s="42"/>
      <c r="Q324" s="42"/>
    </row>
    <row r="325">
      <c r="A325" s="33">
        <v>314.0</v>
      </c>
      <c r="B325" s="34" t="s">
        <v>1365</v>
      </c>
      <c r="C325" s="58" t="s">
        <v>1310</v>
      </c>
      <c r="D325" s="47" t="s">
        <v>1366</v>
      </c>
      <c r="E325" s="47" t="s">
        <v>1367</v>
      </c>
      <c r="F325" s="48" t="s">
        <v>83</v>
      </c>
      <c r="G325" s="43" t="s">
        <v>4</v>
      </c>
      <c r="H325" s="57" t="s">
        <v>40</v>
      </c>
      <c r="I325" s="37">
        <v>44088.0</v>
      </c>
      <c r="J325" s="37">
        <v>44169.0</v>
      </c>
      <c r="K325" s="38">
        <v>44185.0</v>
      </c>
      <c r="L325" s="39" t="s">
        <v>100</v>
      </c>
      <c r="M325" s="39" t="s">
        <v>41</v>
      </c>
      <c r="N325" s="40" t="s">
        <v>42</v>
      </c>
      <c r="O325" s="45" t="s">
        <v>1368</v>
      </c>
      <c r="P325" s="42"/>
      <c r="Q325" s="42"/>
    </row>
    <row r="326">
      <c r="A326" s="33">
        <v>315.0</v>
      </c>
      <c r="B326" s="34" t="s">
        <v>1369</v>
      </c>
      <c r="C326" s="56" t="s">
        <v>1310</v>
      </c>
      <c r="D326" s="47" t="s">
        <v>1370</v>
      </c>
      <c r="E326" s="47" t="s">
        <v>1371</v>
      </c>
      <c r="F326" s="48" t="s">
        <v>430</v>
      </c>
      <c r="G326" s="43" t="s">
        <v>4</v>
      </c>
      <c r="H326" s="48" t="s">
        <v>40</v>
      </c>
      <c r="I326" s="37">
        <v>44088.0</v>
      </c>
      <c r="J326" s="37">
        <v>44169.0</v>
      </c>
      <c r="K326" s="38">
        <v>44184.0</v>
      </c>
      <c r="L326" s="60" t="s">
        <v>28</v>
      </c>
      <c r="M326" s="60" t="s">
        <v>49</v>
      </c>
      <c r="N326" s="141" t="s">
        <v>42</v>
      </c>
      <c r="O326" s="45" t="s">
        <v>1372</v>
      </c>
      <c r="P326" s="42"/>
      <c r="Q326" s="42"/>
    </row>
    <row r="327">
      <c r="A327" s="33">
        <v>316.0</v>
      </c>
      <c r="B327" s="34" t="s">
        <v>1373</v>
      </c>
      <c r="C327" s="56" t="s">
        <v>1310</v>
      </c>
      <c r="D327" s="76" t="s">
        <v>1374</v>
      </c>
      <c r="E327" s="75" t="s">
        <v>1375</v>
      </c>
      <c r="F327" s="142" t="s">
        <v>1376</v>
      </c>
      <c r="G327" s="43" t="s">
        <v>4</v>
      </c>
      <c r="H327" s="57" t="s">
        <v>47</v>
      </c>
      <c r="I327" s="37">
        <v>44088.0</v>
      </c>
      <c r="J327" s="37">
        <v>44169.0</v>
      </c>
      <c r="K327" s="38">
        <v>44185.0</v>
      </c>
      <c r="L327" s="39" t="s">
        <v>28</v>
      </c>
      <c r="M327" s="39" t="s">
        <v>41</v>
      </c>
      <c r="N327" s="40" t="s">
        <v>42</v>
      </c>
      <c r="O327" s="45" t="s">
        <v>1377</v>
      </c>
      <c r="P327" s="46" t="str">
        <f>HYPERLINK("https://nptel.ac.in/noc/courses/noc19/SEM2/noc19-ma20","https://nptel.ac.in/noc/courses/noc19/SEM2/noc19-ma20")</f>
        <v>https://nptel.ac.in/noc/courses/noc19/SEM2/noc19-ma20</v>
      </c>
      <c r="Q327" s="46" t="str">
        <f>HYPERLINK("https://nptel.ac.in/courses/111/102/111102129/","https://nptel.ac.in/courses/111/102/111102129/")</f>
        <v>https://nptel.ac.in/courses/111/102/111102129/</v>
      </c>
    </row>
    <row r="328">
      <c r="A328" s="33">
        <v>317.0</v>
      </c>
      <c r="B328" s="34" t="s">
        <v>1378</v>
      </c>
      <c r="C328" s="56" t="s">
        <v>1310</v>
      </c>
      <c r="D328" s="47" t="s">
        <v>1379</v>
      </c>
      <c r="E328" s="47" t="s">
        <v>1380</v>
      </c>
      <c r="F328" s="48" t="s">
        <v>38</v>
      </c>
      <c r="G328" s="145" t="s">
        <v>4</v>
      </c>
      <c r="H328" s="146" t="s">
        <v>40</v>
      </c>
      <c r="I328" s="37">
        <v>44088.0</v>
      </c>
      <c r="J328" s="37">
        <v>44169.0</v>
      </c>
      <c r="K328" s="38">
        <v>44185.0</v>
      </c>
      <c r="L328" s="39" t="s">
        <v>28</v>
      </c>
      <c r="M328" s="39" t="s">
        <v>41</v>
      </c>
      <c r="N328" s="40" t="s">
        <v>42</v>
      </c>
      <c r="O328" s="55" t="s">
        <v>1381</v>
      </c>
      <c r="P328" s="42"/>
      <c r="Q328" s="42"/>
    </row>
    <row r="329">
      <c r="A329" s="33">
        <v>318.0</v>
      </c>
      <c r="B329" s="34" t="s">
        <v>1382</v>
      </c>
      <c r="C329" s="56" t="s">
        <v>1310</v>
      </c>
      <c r="D329" s="47" t="s">
        <v>1383</v>
      </c>
      <c r="E329" s="47" t="s">
        <v>1384</v>
      </c>
      <c r="F329" s="48" t="s">
        <v>1385</v>
      </c>
      <c r="G329" s="43" t="s">
        <v>174</v>
      </c>
      <c r="H329" s="48" t="s">
        <v>40</v>
      </c>
      <c r="I329" s="37">
        <v>44088.0</v>
      </c>
      <c r="J329" s="37">
        <v>44113.0</v>
      </c>
      <c r="K329" s="38">
        <v>44183.0</v>
      </c>
      <c r="L329" s="39" t="s">
        <v>48</v>
      </c>
      <c r="M329" s="39" t="s">
        <v>41</v>
      </c>
      <c r="N329" s="40" t="s">
        <v>42</v>
      </c>
      <c r="O329" s="45" t="s">
        <v>1386</v>
      </c>
      <c r="P329" s="42"/>
      <c r="Q329" s="42"/>
    </row>
    <row r="330">
      <c r="A330" s="33">
        <v>319.0</v>
      </c>
      <c r="B330" s="34" t="s">
        <v>1387</v>
      </c>
      <c r="C330" s="56" t="s">
        <v>1310</v>
      </c>
      <c r="D330" s="47" t="s">
        <v>1388</v>
      </c>
      <c r="E330" s="47" t="s">
        <v>1384</v>
      </c>
      <c r="F330" s="48" t="s">
        <v>1385</v>
      </c>
      <c r="G330" s="43" t="s">
        <v>4</v>
      </c>
      <c r="H330" s="48" t="s">
        <v>40</v>
      </c>
      <c r="I330" s="37">
        <v>44088.0</v>
      </c>
      <c r="J330" s="37">
        <v>44169.0</v>
      </c>
      <c r="K330" s="38">
        <v>44184.0</v>
      </c>
      <c r="L330" s="60" t="s">
        <v>100</v>
      </c>
      <c r="M330" s="60" t="s">
        <v>49</v>
      </c>
      <c r="N330" s="40" t="s">
        <v>42</v>
      </c>
      <c r="O330" s="45" t="s">
        <v>1389</v>
      </c>
      <c r="P330" s="42"/>
      <c r="Q330" s="42"/>
    </row>
    <row r="331">
      <c r="A331" s="33">
        <v>320.0</v>
      </c>
      <c r="B331" s="34" t="s">
        <v>1390</v>
      </c>
      <c r="C331" s="56" t="s">
        <v>1310</v>
      </c>
      <c r="D331" s="58" t="s">
        <v>1391</v>
      </c>
      <c r="E331" s="35" t="s">
        <v>1392</v>
      </c>
      <c r="F331" s="36" t="s">
        <v>147</v>
      </c>
      <c r="G331" s="36" t="s">
        <v>39</v>
      </c>
      <c r="H331" s="43" t="s">
        <v>47</v>
      </c>
      <c r="I331" s="37">
        <v>44088.0</v>
      </c>
      <c r="J331" s="37">
        <v>44141.0</v>
      </c>
      <c r="K331" s="38">
        <v>44183.0</v>
      </c>
      <c r="L331" s="39" t="s">
        <v>48</v>
      </c>
      <c r="M331" s="39" t="s">
        <v>49</v>
      </c>
      <c r="N331" s="39" t="s">
        <v>50</v>
      </c>
      <c r="O331" s="45" t="s">
        <v>1393</v>
      </c>
      <c r="P331" s="46" t="str">
        <f>HYPERLINK("https://nptel.ac.in/noc/courses/noc19/SEM2/noc19-ma29","https://nptel.ac.in/noc/courses/noc19/SEM2/noc19-ma29")</f>
        <v>https://nptel.ac.in/noc/courses/noc19/SEM2/noc19-ma29</v>
      </c>
      <c r="Q331" s="46" t="str">
        <f>HYPERLINK("https://nptel.ac.in/courses/111/107/111107128/","https://nptel.ac.in/courses/111/107/111107128/")</f>
        <v>https://nptel.ac.in/courses/111/107/111107128/</v>
      </c>
    </row>
    <row r="332">
      <c r="A332" s="33">
        <v>321.0</v>
      </c>
      <c r="B332" s="34" t="s">
        <v>1394</v>
      </c>
      <c r="C332" s="35" t="s">
        <v>1310</v>
      </c>
      <c r="D332" s="47" t="s">
        <v>1395</v>
      </c>
      <c r="E332" s="47" t="s">
        <v>1396</v>
      </c>
      <c r="F332" s="36" t="s">
        <v>147</v>
      </c>
      <c r="G332" s="43" t="s">
        <v>4</v>
      </c>
      <c r="H332" s="43" t="s">
        <v>47</v>
      </c>
      <c r="I332" s="37">
        <v>44088.0</v>
      </c>
      <c r="J332" s="37">
        <v>44169.0</v>
      </c>
      <c r="K332" s="38">
        <v>44184.0</v>
      </c>
      <c r="L332" s="39" t="s">
        <v>28</v>
      </c>
      <c r="M332" s="39" t="s">
        <v>41</v>
      </c>
      <c r="N332" s="40" t="s">
        <v>42</v>
      </c>
      <c r="O332" s="45" t="s">
        <v>1397</v>
      </c>
      <c r="P332" s="46" t="str">
        <f>HYPERLINK("https://nptel.ac.in/noc/courses/noc19/SEM1/noc19-ma10","https://nptel.ac.in/noc/courses/noc19/SEM1/noc19-ma10")</f>
        <v>https://nptel.ac.in/noc/courses/noc19/SEM1/noc19-ma10</v>
      </c>
      <c r="Q332" s="46" t="str">
        <f>HYPERLINK("https://nptel.ac.in/courses/111/107/111107118/","https://nptel.ac.in/courses/111/107/111107118/")</f>
        <v>https://nptel.ac.in/courses/111/107/111107118/</v>
      </c>
    </row>
    <row r="333">
      <c r="A333" s="33">
        <v>322.0</v>
      </c>
      <c r="B333" s="34" t="s">
        <v>1398</v>
      </c>
      <c r="C333" s="35" t="s">
        <v>1310</v>
      </c>
      <c r="D333" s="47" t="s">
        <v>1399</v>
      </c>
      <c r="E333" s="47" t="s">
        <v>1400</v>
      </c>
      <c r="F333" s="36" t="s">
        <v>147</v>
      </c>
      <c r="G333" s="43" t="s">
        <v>174</v>
      </c>
      <c r="H333" s="43" t="s">
        <v>47</v>
      </c>
      <c r="I333" s="37">
        <v>44088.0</v>
      </c>
      <c r="J333" s="37">
        <v>44113.0</v>
      </c>
      <c r="K333" s="38">
        <v>44183.0</v>
      </c>
      <c r="L333" s="39" t="s">
        <v>28</v>
      </c>
      <c r="M333" s="39" t="s">
        <v>49</v>
      </c>
      <c r="N333" s="40" t="s">
        <v>42</v>
      </c>
      <c r="O333" s="45" t="s">
        <v>1401</v>
      </c>
      <c r="P333" s="46" t="str">
        <f>HYPERLINK("https://nptel.ac.in/noc/courses/noc18/SEM2/noc18-ma18","https://nptel.ac.in/noc/courses/noc18/SEM2/noc18-ma18")</f>
        <v>https://nptel.ac.in/noc/courses/noc18/SEM2/noc18-ma18</v>
      </c>
      <c r="Q333" s="46" t="str">
        <f>HYPERLINK("https://nptel.ac.in/courses/111/107/111107113/","https://nptel.ac.in/courses/111/107/111107113/")</f>
        <v>https://nptel.ac.in/courses/111/107/111107113/</v>
      </c>
    </row>
    <row r="334">
      <c r="A334" s="33">
        <v>323.0</v>
      </c>
      <c r="B334" s="34" t="s">
        <v>1402</v>
      </c>
      <c r="C334" s="35" t="s">
        <v>1310</v>
      </c>
      <c r="D334" s="35" t="s">
        <v>1403</v>
      </c>
      <c r="E334" s="34" t="s">
        <v>1404</v>
      </c>
      <c r="F334" s="36" t="s">
        <v>430</v>
      </c>
      <c r="G334" s="36" t="s">
        <v>4</v>
      </c>
      <c r="H334" s="36" t="s">
        <v>47</v>
      </c>
      <c r="I334" s="37">
        <v>44088.0</v>
      </c>
      <c r="J334" s="37">
        <v>44169.0</v>
      </c>
      <c r="K334" s="38">
        <v>44184.0</v>
      </c>
      <c r="L334" s="39" t="s">
        <v>28</v>
      </c>
      <c r="M334" s="39" t="s">
        <v>41</v>
      </c>
      <c r="N334" s="40" t="s">
        <v>42</v>
      </c>
      <c r="O334" s="45" t="s">
        <v>1405</v>
      </c>
      <c r="P334" s="46" t="str">
        <f>HYPERLINK("https://nptel.ac.in/noc/courses/noc19/SEM2/noc19-ma31","https://nptel.ac.in/noc/courses/noc19/SEM2/noc19-ma31")</f>
        <v>https://nptel.ac.in/noc/courses/noc19/SEM2/noc19-ma31</v>
      </c>
      <c r="Q334" s="46" t="str">
        <f>HYPERLINK("https://nptel.ac.in/courses/111/102/111102130/","https://nptel.ac.in/courses/111/102/111102130/")</f>
        <v>https://nptel.ac.in/courses/111/102/111102130/</v>
      </c>
    </row>
    <row r="335">
      <c r="A335" s="33">
        <v>324.0</v>
      </c>
      <c r="B335" s="34" t="s">
        <v>1406</v>
      </c>
      <c r="C335" s="35" t="s">
        <v>1310</v>
      </c>
      <c r="D335" s="35" t="s">
        <v>1407</v>
      </c>
      <c r="E335" s="34" t="s">
        <v>1408</v>
      </c>
      <c r="F335" s="36" t="s">
        <v>430</v>
      </c>
      <c r="G335" s="36" t="s">
        <v>4</v>
      </c>
      <c r="H335" s="36" t="s">
        <v>47</v>
      </c>
      <c r="I335" s="37">
        <v>44088.0</v>
      </c>
      <c r="J335" s="37">
        <v>44169.0</v>
      </c>
      <c r="K335" s="38">
        <v>44184.0</v>
      </c>
      <c r="L335" s="39" t="s">
        <v>28</v>
      </c>
      <c r="M335" s="39" t="s">
        <v>41</v>
      </c>
      <c r="N335" s="40" t="s">
        <v>42</v>
      </c>
      <c r="O335" s="45" t="s">
        <v>1409</v>
      </c>
      <c r="P335" s="46" t="str">
        <f>HYPERLINK("https://nptel.ac.in/noc/courses/noc19/SEM2/noc19-ma34","https://nptel.ac.in/noc/courses/noc19/SEM2/noc19-ma34")</f>
        <v>https://nptel.ac.in/noc/courses/noc19/SEM2/noc19-ma34</v>
      </c>
      <c r="Q335" s="46" t="str">
        <f>HYPERLINK("https://nptel.ac.in/courses/111/102/111102133/","https://nptel.ac.in/courses/111/102/111102133/")</f>
        <v>https://nptel.ac.in/courses/111/102/111102133/</v>
      </c>
    </row>
    <row r="336">
      <c r="A336" s="33">
        <v>325.0</v>
      </c>
      <c r="B336" s="34" t="s">
        <v>1410</v>
      </c>
      <c r="C336" s="58" t="s">
        <v>1310</v>
      </c>
      <c r="D336" s="76" t="s">
        <v>1411</v>
      </c>
      <c r="E336" s="75" t="s">
        <v>1412</v>
      </c>
      <c r="F336" s="65" t="s">
        <v>1413</v>
      </c>
      <c r="G336" s="57" t="s">
        <v>4</v>
      </c>
      <c r="H336" s="147" t="s">
        <v>40</v>
      </c>
      <c r="I336" s="37">
        <v>44088.0</v>
      </c>
      <c r="J336" s="37">
        <v>44169.0</v>
      </c>
      <c r="K336" s="38">
        <v>44185.0</v>
      </c>
      <c r="L336" s="39" t="s">
        <v>28</v>
      </c>
      <c r="M336" s="39" t="s">
        <v>49</v>
      </c>
      <c r="N336" s="40" t="s">
        <v>42</v>
      </c>
      <c r="O336" s="45" t="s">
        <v>1414</v>
      </c>
      <c r="P336" s="42"/>
      <c r="Q336" s="42"/>
    </row>
    <row r="337">
      <c r="A337" s="33">
        <v>326.0</v>
      </c>
      <c r="B337" s="34" t="s">
        <v>1415</v>
      </c>
      <c r="C337" s="58" t="s">
        <v>1310</v>
      </c>
      <c r="D337" s="76" t="s">
        <v>1416</v>
      </c>
      <c r="E337" s="76" t="s">
        <v>1417</v>
      </c>
      <c r="F337" s="147" t="s">
        <v>1418</v>
      </c>
      <c r="G337" s="57" t="s">
        <v>4</v>
      </c>
      <c r="H337" s="147" t="s">
        <v>40</v>
      </c>
      <c r="I337" s="37">
        <v>44088.0</v>
      </c>
      <c r="J337" s="37">
        <v>44169.0</v>
      </c>
      <c r="K337" s="38">
        <v>44185.0</v>
      </c>
      <c r="L337" s="39" t="s">
        <v>48</v>
      </c>
      <c r="M337" s="39" t="s">
        <v>49</v>
      </c>
      <c r="N337" s="39" t="s">
        <v>50</v>
      </c>
      <c r="O337" s="45" t="s">
        <v>1419</v>
      </c>
      <c r="P337" s="42"/>
      <c r="Q337" s="42"/>
    </row>
    <row r="338">
      <c r="A338" s="33">
        <v>327.0</v>
      </c>
      <c r="B338" s="34" t="s">
        <v>1420</v>
      </c>
      <c r="C338" s="35" t="s">
        <v>1310</v>
      </c>
      <c r="D338" s="47" t="s">
        <v>1421</v>
      </c>
      <c r="E338" s="59" t="s">
        <v>1422</v>
      </c>
      <c r="F338" s="77" t="s">
        <v>120</v>
      </c>
      <c r="G338" s="77" t="s">
        <v>4</v>
      </c>
      <c r="H338" s="43" t="s">
        <v>47</v>
      </c>
      <c r="I338" s="37">
        <v>44088.0</v>
      </c>
      <c r="J338" s="37">
        <v>44169.0</v>
      </c>
      <c r="K338" s="38">
        <v>44185.0</v>
      </c>
      <c r="L338" s="39" t="s">
        <v>28</v>
      </c>
      <c r="M338" s="39" t="s">
        <v>41</v>
      </c>
      <c r="N338" s="40" t="s">
        <v>42</v>
      </c>
      <c r="O338" s="45" t="s">
        <v>1423</v>
      </c>
      <c r="P338" s="46" t="str">
        <f>HYPERLINK("https://nptel.ac.in/noc/courses/noc19/SEM2/noc19-ma26","https://nptel.ac.in/noc/courses/noc19/SEM2/noc19-ma26")</f>
        <v>https://nptel.ac.in/noc/courses/noc19/SEM2/noc19-ma26</v>
      </c>
      <c r="Q338" s="46" t="str">
        <f>HYPERLINK("https://nptel.ac.in/courses/111/103/111103126/","https://nptel.ac.in/courses/111/103/111103126/")</f>
        <v>https://nptel.ac.in/courses/111/103/111103126/</v>
      </c>
    </row>
    <row r="339">
      <c r="A339" s="33">
        <v>328.0</v>
      </c>
      <c r="B339" s="34" t="s">
        <v>1424</v>
      </c>
      <c r="C339" s="35" t="s">
        <v>1310</v>
      </c>
      <c r="D339" s="148" t="s">
        <v>1425</v>
      </c>
      <c r="E339" s="100" t="s">
        <v>1426</v>
      </c>
      <c r="F339" s="52" t="s">
        <v>38</v>
      </c>
      <c r="G339" s="52" t="s">
        <v>263</v>
      </c>
      <c r="H339" s="65" t="s">
        <v>47</v>
      </c>
      <c r="I339" s="37">
        <v>44088.0</v>
      </c>
      <c r="J339" s="37">
        <v>44141.0</v>
      </c>
      <c r="K339" s="38">
        <v>44184.0</v>
      </c>
      <c r="L339" s="39" t="s">
        <v>48</v>
      </c>
      <c r="M339" s="39" t="s">
        <v>49</v>
      </c>
      <c r="N339" s="39" t="s">
        <v>50</v>
      </c>
      <c r="O339" s="45" t="s">
        <v>1427</v>
      </c>
      <c r="P339" s="149" t="str">
        <f>HYPERLINK("https://nptel.ac.in/noc/courses/noc19/SEM2/noc19-ma33","https://nptel.ac.in/noc/courses/noc19/SEM2/noc19-ma33")</f>
        <v>https://nptel.ac.in/noc/courses/noc19/SEM2/noc19-ma33</v>
      </c>
      <c r="Q339" s="66" t="s">
        <v>1428</v>
      </c>
    </row>
    <row r="340">
      <c r="A340" s="33">
        <v>329.0</v>
      </c>
      <c r="B340" s="34" t="s">
        <v>1429</v>
      </c>
      <c r="C340" s="35" t="s">
        <v>1310</v>
      </c>
      <c r="D340" s="148" t="s">
        <v>1430</v>
      </c>
      <c r="E340" s="150" t="s">
        <v>1431</v>
      </c>
      <c r="F340" s="69" t="s">
        <v>38</v>
      </c>
      <c r="G340" s="69" t="s">
        <v>4</v>
      </c>
      <c r="H340" s="69" t="s">
        <v>40</v>
      </c>
      <c r="I340" s="37">
        <v>44088.0</v>
      </c>
      <c r="J340" s="37">
        <v>44169.0</v>
      </c>
      <c r="K340" s="38">
        <v>44184.0</v>
      </c>
      <c r="L340" s="39" t="s">
        <v>28</v>
      </c>
      <c r="M340" s="39" t="s">
        <v>49</v>
      </c>
      <c r="N340" s="40" t="s">
        <v>42</v>
      </c>
      <c r="O340" s="45" t="s">
        <v>1432</v>
      </c>
      <c r="P340" s="151"/>
      <c r="Q340" s="151"/>
    </row>
    <row r="341">
      <c r="A341" s="33">
        <v>330.0</v>
      </c>
      <c r="B341" s="34" t="s">
        <v>1433</v>
      </c>
      <c r="C341" s="35" t="s">
        <v>1310</v>
      </c>
      <c r="D341" s="47" t="s">
        <v>1434</v>
      </c>
      <c r="E341" s="47" t="s">
        <v>1404</v>
      </c>
      <c r="F341" s="74" t="s">
        <v>430</v>
      </c>
      <c r="G341" s="43" t="s">
        <v>174</v>
      </c>
      <c r="H341" s="69" t="s">
        <v>40</v>
      </c>
      <c r="I341" s="37">
        <v>44088.0</v>
      </c>
      <c r="J341" s="37">
        <v>44113.0</v>
      </c>
      <c r="K341" s="38">
        <v>44185.0</v>
      </c>
      <c r="L341" s="39" t="s">
        <v>48</v>
      </c>
      <c r="M341" s="60" t="s">
        <v>29</v>
      </c>
      <c r="N341" s="40" t="s">
        <v>42</v>
      </c>
      <c r="O341" s="55" t="s">
        <v>1435</v>
      </c>
      <c r="P341" s="53"/>
      <c r="Q341" s="53"/>
    </row>
    <row r="342">
      <c r="A342" s="33">
        <v>331.0</v>
      </c>
      <c r="B342" s="34" t="s">
        <v>1436</v>
      </c>
      <c r="C342" s="59" t="s">
        <v>1437</v>
      </c>
      <c r="D342" s="80" t="s">
        <v>1438</v>
      </c>
      <c r="E342" s="80" t="s">
        <v>1439</v>
      </c>
      <c r="F342" s="81" t="s">
        <v>120</v>
      </c>
      <c r="G342" s="43" t="s">
        <v>4</v>
      </c>
      <c r="H342" s="43" t="s">
        <v>47</v>
      </c>
      <c r="I342" s="37">
        <v>44088.0</v>
      </c>
      <c r="J342" s="37">
        <v>44169.0</v>
      </c>
      <c r="K342" s="38">
        <v>44184.0</v>
      </c>
      <c r="L342" s="39" t="s">
        <v>28</v>
      </c>
      <c r="M342" s="39" t="s">
        <v>41</v>
      </c>
      <c r="N342" s="40" t="s">
        <v>42</v>
      </c>
      <c r="O342" s="45" t="s">
        <v>1440</v>
      </c>
      <c r="P342" s="46" t="str">
        <f>HYPERLINK("https://nptel.ac.in/noc/courses/noc19/SEM2/noc19-me47","https://nptel.ac.in/noc/courses/noc19/SEM2/noc19-me47")</f>
        <v>https://nptel.ac.in/noc/courses/noc19/SEM2/noc19-me47</v>
      </c>
      <c r="Q342" s="46" t="str">
        <f>HYPERLINK("https://nptel.ac.in/courses/112/103/112103273/","https://nptel.ac.in/courses/112/103/112103273/")</f>
        <v>https://nptel.ac.in/courses/112/103/112103273/</v>
      </c>
    </row>
    <row r="343">
      <c r="A343" s="33">
        <v>332.0</v>
      </c>
      <c r="B343" s="34" t="s">
        <v>1441</v>
      </c>
      <c r="C343" s="59" t="s">
        <v>1437</v>
      </c>
      <c r="D343" s="56" t="s">
        <v>1442</v>
      </c>
      <c r="E343" s="56" t="s">
        <v>1443</v>
      </c>
      <c r="F343" s="43" t="s">
        <v>38</v>
      </c>
      <c r="G343" s="43" t="s">
        <v>174</v>
      </c>
      <c r="H343" s="43" t="s">
        <v>47</v>
      </c>
      <c r="I343" s="37">
        <v>44088.0</v>
      </c>
      <c r="J343" s="37">
        <v>44113.0</v>
      </c>
      <c r="K343" s="38">
        <v>44183.0</v>
      </c>
      <c r="L343" s="39" t="s">
        <v>28</v>
      </c>
      <c r="M343" s="39" t="s">
        <v>29</v>
      </c>
      <c r="N343" s="40" t="s">
        <v>42</v>
      </c>
      <c r="O343" s="45" t="s">
        <v>1444</v>
      </c>
      <c r="P343" s="46" t="str">
        <f>HYPERLINK("https://nptel.ac.in/noc/courses/noc18/SEM1/noc18-me07","https://nptel.ac.in/noc/courses/noc18/SEM1/noc18-me07")</f>
        <v>https://nptel.ac.in/noc/courses/noc18/SEM1/noc18-me07</v>
      </c>
      <c r="Q343" s="46" t="str">
        <f>HYPERLINK("https://nptel.ac.in/courses/112/104/112104211/","https://nptel.ac.in/courses/112/104/112104211/")</f>
        <v>https://nptel.ac.in/courses/112/104/112104211/</v>
      </c>
    </row>
    <row r="344">
      <c r="A344" s="33">
        <v>333.0</v>
      </c>
      <c r="B344" s="34" t="s">
        <v>1445</v>
      </c>
      <c r="C344" s="59" t="s">
        <v>1437</v>
      </c>
      <c r="D344" s="56" t="s">
        <v>1446</v>
      </c>
      <c r="E344" s="56" t="s">
        <v>1447</v>
      </c>
      <c r="F344" s="43" t="s">
        <v>38</v>
      </c>
      <c r="G344" s="43" t="s">
        <v>4</v>
      </c>
      <c r="H344" s="43" t="s">
        <v>47</v>
      </c>
      <c r="I344" s="37">
        <v>44088.0</v>
      </c>
      <c r="J344" s="37">
        <v>44169.0</v>
      </c>
      <c r="K344" s="38">
        <v>44184.0</v>
      </c>
      <c r="L344" s="39" t="s">
        <v>48</v>
      </c>
      <c r="M344" s="39" t="s">
        <v>49</v>
      </c>
      <c r="N344" s="39" t="s">
        <v>50</v>
      </c>
      <c r="O344" s="45" t="s">
        <v>1448</v>
      </c>
      <c r="P344" s="46" t="str">
        <f>HYPERLINK("https://nptel.ac.in/noc/courses/noc19/SEM2/noc19-me45","https://nptel.ac.in/noc/courses/noc19/SEM2/noc19-me45")</f>
        <v>https://nptel.ac.in/noc/courses/noc19/SEM2/noc19-me45</v>
      </c>
      <c r="Q344" s="53" t="s">
        <v>1449</v>
      </c>
    </row>
    <row r="345">
      <c r="A345" s="33">
        <v>334.0</v>
      </c>
      <c r="B345" s="34" t="s">
        <v>1450</v>
      </c>
      <c r="C345" s="59" t="s">
        <v>1437</v>
      </c>
      <c r="D345" s="56" t="s">
        <v>1451</v>
      </c>
      <c r="E345" s="47" t="s">
        <v>1452</v>
      </c>
      <c r="F345" s="43" t="s">
        <v>38</v>
      </c>
      <c r="G345" s="43" t="s">
        <v>4</v>
      </c>
      <c r="H345" s="43" t="s">
        <v>47</v>
      </c>
      <c r="I345" s="37">
        <v>44088.0</v>
      </c>
      <c r="J345" s="37">
        <v>44169.0</v>
      </c>
      <c r="K345" s="38">
        <v>44184.0</v>
      </c>
      <c r="L345" s="39" t="s">
        <v>28</v>
      </c>
      <c r="M345" s="39" t="s">
        <v>41</v>
      </c>
      <c r="N345" s="40" t="s">
        <v>42</v>
      </c>
      <c r="O345" s="45" t="s">
        <v>1453</v>
      </c>
      <c r="P345" s="46" t="str">
        <f>HYPERLINK("https://nptel.ac.in/noc/courses/noc19/SEM1/noc19-me24","https://nptel.ac.in/noc/courses/noc19/SEM1/noc19-me24")</f>
        <v>https://nptel.ac.in/noc/courses/noc19/SEM1/noc19-me24</v>
      </c>
      <c r="Q345" s="46" t="str">
        <f>HYPERLINK("https://nptel.ac.in/courses/112/104/112104265/","https://nptel.ac.in/courses/112/104/112104265/")</f>
        <v>https://nptel.ac.in/courses/112/104/112104265/</v>
      </c>
    </row>
    <row r="346">
      <c r="A346" s="33">
        <v>335.0</v>
      </c>
      <c r="B346" s="34" t="s">
        <v>1454</v>
      </c>
      <c r="C346" s="59" t="s">
        <v>1437</v>
      </c>
      <c r="D346" s="56" t="s">
        <v>1455</v>
      </c>
      <c r="E346" s="47" t="s">
        <v>1456</v>
      </c>
      <c r="F346" s="43" t="s">
        <v>57</v>
      </c>
      <c r="G346" s="43" t="s">
        <v>4</v>
      </c>
      <c r="H346" s="43" t="s">
        <v>47</v>
      </c>
      <c r="I346" s="37">
        <v>44088.0</v>
      </c>
      <c r="J346" s="37">
        <v>44169.0</v>
      </c>
      <c r="K346" s="38">
        <v>44185.0</v>
      </c>
      <c r="L346" s="39" t="s">
        <v>48</v>
      </c>
      <c r="M346" s="39" t="s">
        <v>49</v>
      </c>
      <c r="N346" s="39" t="s">
        <v>50</v>
      </c>
      <c r="O346" s="45" t="s">
        <v>1457</v>
      </c>
      <c r="P346" s="46" t="str">
        <f>HYPERLINK("https://nptel.ac.in/noc/courses/noc19/SEM2/noc19-me56","https://nptel.ac.in/noc/courses/noc19/SEM2/noc19-me56")</f>
        <v>https://nptel.ac.in/noc/courses/noc19/SEM2/noc19-me56</v>
      </c>
      <c r="Q346" s="46" t="str">
        <f>HYPERLINK("https://nptel.ac.in/courses/112/105/112105266/","https://nptel.ac.in/courses/112/105/112105266/")</f>
        <v>https://nptel.ac.in/courses/112/105/112105266/</v>
      </c>
    </row>
    <row r="347">
      <c r="A347" s="33">
        <v>336.0</v>
      </c>
      <c r="B347" s="34" t="s">
        <v>1458</v>
      </c>
      <c r="C347" s="59" t="s">
        <v>1437</v>
      </c>
      <c r="D347" s="56" t="s">
        <v>1459</v>
      </c>
      <c r="E347" s="47" t="s">
        <v>1460</v>
      </c>
      <c r="F347" s="43" t="s">
        <v>57</v>
      </c>
      <c r="G347" s="43" t="s">
        <v>4</v>
      </c>
      <c r="H347" s="43" t="s">
        <v>47</v>
      </c>
      <c r="I347" s="37">
        <v>44088.0</v>
      </c>
      <c r="J347" s="37">
        <v>44169.0</v>
      </c>
      <c r="K347" s="38">
        <v>44184.0</v>
      </c>
      <c r="L347" s="39" t="s">
        <v>28</v>
      </c>
      <c r="M347" s="39" t="s">
        <v>29</v>
      </c>
      <c r="N347" s="40" t="s">
        <v>42</v>
      </c>
      <c r="O347" s="45" t="s">
        <v>1461</v>
      </c>
      <c r="P347" s="46" t="str">
        <f>HYPERLINK("https://nptel.ac.in/noc/courses/noc19/SEM2/noc19-me62","https://nptel.ac.in/noc/courses/noc19/SEM2/noc19-me62")</f>
        <v>https://nptel.ac.in/noc/courses/noc19/SEM2/noc19-me62</v>
      </c>
      <c r="Q347" s="46" t="str">
        <f>HYPERLINK("https://nptel.ac.in/courses/112/105/112105248/","https://nptel.ac.in/courses/112/105/112105248/")</f>
        <v>https://nptel.ac.in/courses/112/105/112105248/</v>
      </c>
    </row>
    <row r="348">
      <c r="A348" s="33">
        <v>337.0</v>
      </c>
      <c r="B348" s="34" t="s">
        <v>1462</v>
      </c>
      <c r="C348" s="59" t="s">
        <v>1437</v>
      </c>
      <c r="D348" s="56" t="s">
        <v>1463</v>
      </c>
      <c r="E348" s="56" t="s">
        <v>1464</v>
      </c>
      <c r="F348" s="43" t="s">
        <v>57</v>
      </c>
      <c r="G348" s="36" t="s">
        <v>39</v>
      </c>
      <c r="H348" s="43" t="s">
        <v>47</v>
      </c>
      <c r="I348" s="37">
        <v>44088.0</v>
      </c>
      <c r="J348" s="37">
        <v>44141.0</v>
      </c>
      <c r="K348" s="38">
        <v>44183.0</v>
      </c>
      <c r="L348" s="39" t="s">
        <v>28</v>
      </c>
      <c r="M348" s="39" t="s">
        <v>41</v>
      </c>
      <c r="N348" s="40" t="s">
        <v>42</v>
      </c>
      <c r="O348" s="45" t="s">
        <v>1465</v>
      </c>
      <c r="P348" s="46" t="str">
        <f>HYPERLINK("https://nptel.ac.in/noc/courses/noc18/SEM1/noc18-me18","https://nptel.ac.in/noc/courses/noc18/SEM1/noc18-me18")</f>
        <v>https://nptel.ac.in/noc/courses/noc18/SEM1/noc18-me18</v>
      </c>
      <c r="Q348" s="46" t="str">
        <f>HYPERLINK("https://nptel.ac.in/courses/112/105/112105236/","https://nptel.ac.in/courses/112/105/112105236/")</f>
        <v>https://nptel.ac.in/courses/112/105/112105236/</v>
      </c>
    </row>
    <row r="349">
      <c r="A349" s="33">
        <v>338.0</v>
      </c>
      <c r="B349" s="34" t="s">
        <v>1466</v>
      </c>
      <c r="C349" s="59" t="s">
        <v>1437</v>
      </c>
      <c r="D349" s="56" t="s">
        <v>1467</v>
      </c>
      <c r="E349" s="56" t="s">
        <v>1468</v>
      </c>
      <c r="F349" s="43" t="s">
        <v>57</v>
      </c>
      <c r="G349" s="43" t="s">
        <v>4</v>
      </c>
      <c r="H349" s="43" t="s">
        <v>47</v>
      </c>
      <c r="I349" s="37">
        <v>44088.0</v>
      </c>
      <c r="J349" s="37">
        <v>44169.0</v>
      </c>
      <c r="K349" s="38">
        <v>44184.0</v>
      </c>
      <c r="L349" s="39" t="s">
        <v>28</v>
      </c>
      <c r="M349" s="39" t="s">
        <v>49</v>
      </c>
      <c r="N349" s="40" t="s">
        <v>42</v>
      </c>
      <c r="O349" s="45" t="s">
        <v>1469</v>
      </c>
      <c r="P349" s="46" t="str">
        <f>HYPERLINK("https://nptel.ac.in/noc/courses/noc18/SEM1/noc18-me10","https://nptel.ac.in/noc/courses/noc18/SEM1/noc18-me10")</f>
        <v>https://nptel.ac.in/noc/courses/noc18/SEM1/noc18-me10</v>
      </c>
      <c r="Q349" s="46" t="str">
        <f>HYPERLINK("https://nptel.ac.in/courses/112/105/112105218/","https://nptel.ac.in/courses/112/105/112105218/")</f>
        <v>https://nptel.ac.in/courses/112/105/112105218/</v>
      </c>
    </row>
    <row r="350">
      <c r="A350" s="33">
        <v>339.0</v>
      </c>
      <c r="B350" s="34" t="s">
        <v>1470</v>
      </c>
      <c r="C350" s="59" t="s">
        <v>1437</v>
      </c>
      <c r="D350" s="56" t="s">
        <v>1471</v>
      </c>
      <c r="E350" s="47" t="s">
        <v>1468</v>
      </c>
      <c r="F350" s="43" t="s">
        <v>57</v>
      </c>
      <c r="G350" s="36" t="s">
        <v>39</v>
      </c>
      <c r="H350" s="43" t="s">
        <v>47</v>
      </c>
      <c r="I350" s="37">
        <v>44088.0</v>
      </c>
      <c r="J350" s="37">
        <v>44141.0</v>
      </c>
      <c r="K350" s="38">
        <v>44184.0</v>
      </c>
      <c r="L350" s="39" t="s">
        <v>48</v>
      </c>
      <c r="M350" s="39" t="s">
        <v>49</v>
      </c>
      <c r="N350" s="39" t="s">
        <v>50</v>
      </c>
      <c r="O350" s="45" t="s">
        <v>1472</v>
      </c>
      <c r="P350" s="46" t="str">
        <f>HYPERLINK("https://nptel.ac.in/noc/courses/noc19/SEM2/noc19-me55","https://nptel.ac.in/noc/courses/noc19/SEM2/noc19-me55")</f>
        <v>https://nptel.ac.in/noc/courses/noc19/SEM2/noc19-me55</v>
      </c>
      <c r="Q350" s="46" t="str">
        <f>HYPERLINK("https://nptel.ac.in/courses/112/105/112105206/","https://nptel.ac.in/courses/112/105/112105206/")</f>
        <v>https://nptel.ac.in/courses/112/105/112105206/</v>
      </c>
    </row>
    <row r="351">
      <c r="A351" s="33">
        <v>340.0</v>
      </c>
      <c r="B351" s="34" t="s">
        <v>1473</v>
      </c>
      <c r="C351" s="59" t="s">
        <v>1437</v>
      </c>
      <c r="D351" s="56" t="s">
        <v>1474</v>
      </c>
      <c r="E351" s="47" t="s">
        <v>1475</v>
      </c>
      <c r="F351" s="43" t="s">
        <v>57</v>
      </c>
      <c r="G351" s="36" t="s">
        <v>39</v>
      </c>
      <c r="H351" s="43" t="s">
        <v>47</v>
      </c>
      <c r="I351" s="37">
        <v>44088.0</v>
      </c>
      <c r="J351" s="37">
        <v>44141.0</v>
      </c>
      <c r="K351" s="38">
        <v>44183.0</v>
      </c>
      <c r="L351" s="39" t="s">
        <v>28</v>
      </c>
      <c r="M351" s="39" t="s">
        <v>49</v>
      </c>
      <c r="N351" s="40" t="s">
        <v>42</v>
      </c>
      <c r="O351" s="45" t="s">
        <v>1476</v>
      </c>
      <c r="P351" s="46" t="str">
        <f>HYPERLINK("https://nptel.ac.in/noc/courses/noc19/SEM2/noc19-me74","https://nptel.ac.in/noc/courses/noc19/SEM2/noc19-me74")</f>
        <v>https://nptel.ac.in/noc/courses/noc19/SEM2/noc19-me74</v>
      </c>
      <c r="Q351" s="46" t="str">
        <f>HYPERLINK("https://nptel.ac.in/courses/112/105/112105249/","https://nptel.ac.in/courses/112/105/112105249/")</f>
        <v>https://nptel.ac.in/courses/112/105/112105249/</v>
      </c>
    </row>
    <row r="352">
      <c r="A352" s="33">
        <v>341.0</v>
      </c>
      <c r="B352" s="34" t="s">
        <v>1477</v>
      </c>
      <c r="C352" s="59" t="s">
        <v>1437</v>
      </c>
      <c r="D352" s="59" t="s">
        <v>1478</v>
      </c>
      <c r="E352" s="59" t="s">
        <v>1479</v>
      </c>
      <c r="F352" s="57" t="s">
        <v>147</v>
      </c>
      <c r="G352" s="36" t="s">
        <v>39</v>
      </c>
      <c r="H352" s="120" t="s">
        <v>47</v>
      </c>
      <c r="I352" s="37">
        <v>44088.0</v>
      </c>
      <c r="J352" s="37">
        <v>44141.0</v>
      </c>
      <c r="K352" s="38">
        <v>44183.0</v>
      </c>
      <c r="L352" s="39" t="s">
        <v>28</v>
      </c>
      <c r="M352" s="39" t="s">
        <v>49</v>
      </c>
      <c r="N352" s="40" t="s">
        <v>42</v>
      </c>
      <c r="O352" s="45" t="s">
        <v>1480</v>
      </c>
      <c r="P352" s="46" t="str">
        <f>HYPERLINK("https://nptel.ac.in/noc/courses/noc18/SEM1/noc18-me30","https://nptel.ac.in/noc/courses/noc18/SEM1/noc18-me30")</f>
        <v>https://nptel.ac.in/noc/courses/noc18/SEM1/noc18-me30</v>
      </c>
      <c r="Q352" s="46" t="str">
        <f>HYPERLINK("https://nptel.ac.in/courses/112/107/112107242/","https://nptel.ac.in/courses/112/107/112107242/")</f>
        <v>https://nptel.ac.in/courses/112/107/112107242/</v>
      </c>
    </row>
    <row r="353">
      <c r="A353" s="33">
        <v>342.0</v>
      </c>
      <c r="B353" s="34" t="s">
        <v>1481</v>
      </c>
      <c r="C353" s="59" t="s">
        <v>1437</v>
      </c>
      <c r="D353" s="47" t="s">
        <v>1482</v>
      </c>
      <c r="E353" s="62" t="s">
        <v>1483</v>
      </c>
      <c r="F353" s="48" t="s">
        <v>120</v>
      </c>
      <c r="G353" s="43" t="s">
        <v>4</v>
      </c>
      <c r="H353" s="43" t="s">
        <v>40</v>
      </c>
      <c r="I353" s="37">
        <v>44088.0</v>
      </c>
      <c r="J353" s="37">
        <v>44169.0</v>
      </c>
      <c r="K353" s="38">
        <v>44185.0</v>
      </c>
      <c r="L353" s="39" t="s">
        <v>28</v>
      </c>
      <c r="M353" s="39" t="s">
        <v>41</v>
      </c>
      <c r="N353" s="40" t="s">
        <v>42</v>
      </c>
      <c r="O353" s="45" t="s">
        <v>1484</v>
      </c>
      <c r="P353" s="42"/>
      <c r="Q353" s="42"/>
    </row>
    <row r="354">
      <c r="A354" s="33">
        <v>343.0</v>
      </c>
      <c r="B354" s="34" t="s">
        <v>1485</v>
      </c>
      <c r="C354" s="59" t="s">
        <v>1437</v>
      </c>
      <c r="D354" s="47" t="s">
        <v>1486</v>
      </c>
      <c r="E354" s="47" t="s">
        <v>1487</v>
      </c>
      <c r="F354" s="48" t="s">
        <v>120</v>
      </c>
      <c r="G354" s="36" t="s">
        <v>39</v>
      </c>
      <c r="H354" s="113" t="s">
        <v>40</v>
      </c>
      <c r="I354" s="37">
        <v>44088.0</v>
      </c>
      <c r="J354" s="37">
        <v>44141.0</v>
      </c>
      <c r="K354" s="38">
        <v>44183.0</v>
      </c>
      <c r="L354" s="39" t="s">
        <v>28</v>
      </c>
      <c r="M354" s="39" t="s">
        <v>49</v>
      </c>
      <c r="N354" s="40" t="s">
        <v>42</v>
      </c>
      <c r="O354" s="45" t="s">
        <v>1488</v>
      </c>
      <c r="P354" s="42"/>
      <c r="Q354" s="42"/>
    </row>
    <row r="355">
      <c r="A355" s="33">
        <v>344.0</v>
      </c>
      <c r="B355" s="34" t="s">
        <v>1489</v>
      </c>
      <c r="C355" s="59" t="s">
        <v>1437</v>
      </c>
      <c r="D355" s="47" t="s">
        <v>1490</v>
      </c>
      <c r="E355" s="47" t="s">
        <v>1491</v>
      </c>
      <c r="F355" s="48" t="s">
        <v>120</v>
      </c>
      <c r="G355" s="43" t="s">
        <v>4</v>
      </c>
      <c r="H355" s="43" t="s">
        <v>40</v>
      </c>
      <c r="I355" s="37">
        <v>44088.0</v>
      </c>
      <c r="J355" s="37">
        <v>44169.0</v>
      </c>
      <c r="K355" s="38">
        <v>44184.0</v>
      </c>
      <c r="L355" s="39" t="s">
        <v>28</v>
      </c>
      <c r="M355" s="39" t="s">
        <v>29</v>
      </c>
      <c r="N355" s="40" t="s">
        <v>42</v>
      </c>
      <c r="O355" s="45" t="s">
        <v>1492</v>
      </c>
      <c r="P355" s="42"/>
      <c r="Q355" s="42"/>
    </row>
    <row r="356">
      <c r="A356" s="33">
        <v>345.0</v>
      </c>
      <c r="B356" s="34" t="s">
        <v>1493</v>
      </c>
      <c r="C356" s="59" t="s">
        <v>1437</v>
      </c>
      <c r="D356" s="34" t="s">
        <v>1494</v>
      </c>
      <c r="E356" s="35" t="s">
        <v>1495</v>
      </c>
      <c r="F356" s="36" t="s">
        <v>57</v>
      </c>
      <c r="G356" s="36" t="s">
        <v>39</v>
      </c>
      <c r="H356" s="36" t="s">
        <v>40</v>
      </c>
      <c r="I356" s="37">
        <v>44088.0</v>
      </c>
      <c r="J356" s="37">
        <v>44141.0</v>
      </c>
      <c r="K356" s="38">
        <v>44183.0</v>
      </c>
      <c r="L356" s="39" t="s">
        <v>28</v>
      </c>
      <c r="M356" s="39" t="s">
        <v>41</v>
      </c>
      <c r="N356" s="40" t="s">
        <v>42</v>
      </c>
      <c r="O356" s="45" t="s">
        <v>1496</v>
      </c>
      <c r="P356" s="42"/>
      <c r="Q356" s="42"/>
    </row>
    <row r="357">
      <c r="A357" s="33">
        <v>346.0</v>
      </c>
      <c r="B357" s="34" t="s">
        <v>1497</v>
      </c>
      <c r="C357" s="59" t="s">
        <v>1437</v>
      </c>
      <c r="D357" s="56" t="s">
        <v>1498</v>
      </c>
      <c r="E357" s="56" t="s">
        <v>1499</v>
      </c>
      <c r="F357" s="43" t="s">
        <v>126</v>
      </c>
      <c r="G357" s="36" t="s">
        <v>39</v>
      </c>
      <c r="H357" s="43" t="s">
        <v>47</v>
      </c>
      <c r="I357" s="37">
        <v>44088.0</v>
      </c>
      <c r="J357" s="37">
        <v>44141.0</v>
      </c>
      <c r="K357" s="38">
        <v>44183.0</v>
      </c>
      <c r="L357" s="39" t="s">
        <v>48</v>
      </c>
      <c r="M357" s="39" t="s">
        <v>41</v>
      </c>
      <c r="N357" s="40" t="s">
        <v>42</v>
      </c>
      <c r="O357" s="45" t="s">
        <v>1500</v>
      </c>
      <c r="P357" s="46" t="str">
        <f>HYPERLINK("https://nptel.ac.in/noc/courses/noc17/SEM2/noc17-me24","https://nptel.ac.in/noc/courses/noc17/SEM2/noc17-me24")</f>
        <v>https://nptel.ac.in/noc/courses/noc17/SEM2/noc17-me24</v>
      </c>
      <c r="Q357" s="46" t="str">
        <f>HYPERLINK("https://nptel.ac.in/courses/112/106/112106186/","https://nptel.ac.in/courses/112/106/112106186/")</f>
        <v>https://nptel.ac.in/courses/112/106/112106186/</v>
      </c>
    </row>
    <row r="358">
      <c r="A358" s="33">
        <v>347.0</v>
      </c>
      <c r="B358" s="34" t="s">
        <v>1501</v>
      </c>
      <c r="C358" s="59" t="s">
        <v>1437</v>
      </c>
      <c r="D358" s="56" t="s">
        <v>1502</v>
      </c>
      <c r="E358" s="56" t="s">
        <v>1439</v>
      </c>
      <c r="F358" s="48" t="s">
        <v>120</v>
      </c>
      <c r="G358" s="36" t="s">
        <v>39</v>
      </c>
      <c r="H358" s="43" t="s">
        <v>47</v>
      </c>
      <c r="I358" s="37">
        <v>44088.0</v>
      </c>
      <c r="J358" s="37">
        <v>44141.0</v>
      </c>
      <c r="K358" s="38">
        <v>44183.0</v>
      </c>
      <c r="L358" s="39" t="s">
        <v>28</v>
      </c>
      <c r="M358" s="39" t="s">
        <v>41</v>
      </c>
      <c r="N358" s="40" t="s">
        <v>42</v>
      </c>
      <c r="O358" s="45" t="s">
        <v>1503</v>
      </c>
      <c r="P358" s="46" t="str">
        <f>HYPERLINK("https://nptel.ac.in/noc/courses/noc18/SEM1/noc18-me20","https://nptel.ac.in/noc/courses/noc18/SEM1/noc18-me20")</f>
        <v>https://nptel.ac.in/noc/courses/noc18/SEM1/noc18-me20</v>
      </c>
      <c r="Q358" s="46" t="str">
        <f>HYPERLINK("https://nptel.ac.in/courses/112/103/112103244/","https://nptel.ac.in/courses/112/103/112103244/")</f>
        <v>https://nptel.ac.in/courses/112/103/112103244/</v>
      </c>
    </row>
    <row r="359">
      <c r="A359" s="33">
        <v>348.0</v>
      </c>
      <c r="B359" s="34" t="s">
        <v>1504</v>
      </c>
      <c r="C359" s="59" t="s">
        <v>1437</v>
      </c>
      <c r="D359" s="56" t="s">
        <v>1505</v>
      </c>
      <c r="E359" s="56" t="s">
        <v>1506</v>
      </c>
      <c r="F359" s="57" t="s">
        <v>147</v>
      </c>
      <c r="G359" s="36" t="s">
        <v>39</v>
      </c>
      <c r="H359" s="43" t="s">
        <v>47</v>
      </c>
      <c r="I359" s="37">
        <v>44088.0</v>
      </c>
      <c r="J359" s="37">
        <v>44141.0</v>
      </c>
      <c r="K359" s="38">
        <v>44183.0</v>
      </c>
      <c r="L359" s="39" t="s">
        <v>48</v>
      </c>
      <c r="M359" s="39" t="s">
        <v>41</v>
      </c>
      <c r="N359" s="40" t="s">
        <v>42</v>
      </c>
      <c r="O359" s="45" t="s">
        <v>1507</v>
      </c>
      <c r="P359" s="46" t="str">
        <f>HYPERLINK("https://nptel.ac.in/noc/courses/noc18/SEM1/noc18-me37","https://nptel.ac.in/noc/courses/noc18/SEM1/noc18-me37")</f>
        <v>https://nptel.ac.in/noc/courses/noc18/SEM1/noc18-me37</v>
      </c>
      <c r="Q359" s="46" t="str">
        <f>HYPERLINK("https://nptel.ac.in/courses/112/107/112107212/","https://nptel.ac.in/courses/112/107/112107212/")</f>
        <v>https://nptel.ac.in/courses/112/107/112107212/</v>
      </c>
    </row>
    <row r="360">
      <c r="A360" s="33">
        <v>349.0</v>
      </c>
      <c r="B360" s="34" t="s">
        <v>1508</v>
      </c>
      <c r="C360" s="59" t="s">
        <v>1437</v>
      </c>
      <c r="D360" s="56" t="s">
        <v>1509</v>
      </c>
      <c r="E360" s="47" t="s">
        <v>1510</v>
      </c>
      <c r="F360" s="57" t="s">
        <v>147</v>
      </c>
      <c r="G360" s="43" t="s">
        <v>4</v>
      </c>
      <c r="H360" s="43" t="s">
        <v>47</v>
      </c>
      <c r="I360" s="37">
        <v>44088.0</v>
      </c>
      <c r="J360" s="37">
        <v>44169.0</v>
      </c>
      <c r="K360" s="38">
        <v>44185.0</v>
      </c>
      <c r="L360" s="39" t="s">
        <v>28</v>
      </c>
      <c r="M360" s="39" t="s">
        <v>49</v>
      </c>
      <c r="N360" s="40" t="s">
        <v>42</v>
      </c>
      <c r="O360" s="45" t="s">
        <v>1511</v>
      </c>
      <c r="P360" s="46" t="str">
        <f>HYPERLINK("https://nptel.ac.in/noc/courses/noc19/SEM2/noc19-me44","https://nptel.ac.in/noc/courses/noc19/SEM2/noc19-me44")</f>
        <v>https://nptel.ac.in/noc/courses/noc19/SEM2/noc19-me44</v>
      </c>
      <c r="Q360" s="46" t="str">
        <f>HYPERLINK("https://nptel.ac.in/courses/112/107/112107219/","https://nptel.ac.in/courses/112/107/112107219/")</f>
        <v>https://nptel.ac.in/courses/112/107/112107219/</v>
      </c>
    </row>
    <row r="361">
      <c r="A361" s="33">
        <v>350.0</v>
      </c>
      <c r="B361" s="34" t="s">
        <v>1512</v>
      </c>
      <c r="C361" s="59" t="s">
        <v>1437</v>
      </c>
      <c r="D361" s="56" t="s">
        <v>1513</v>
      </c>
      <c r="E361" s="47" t="s">
        <v>1510</v>
      </c>
      <c r="F361" s="57" t="s">
        <v>147</v>
      </c>
      <c r="G361" s="43" t="s">
        <v>4</v>
      </c>
      <c r="H361" s="43" t="s">
        <v>47</v>
      </c>
      <c r="I361" s="37">
        <v>44088.0</v>
      </c>
      <c r="J361" s="37">
        <v>44169.0</v>
      </c>
      <c r="K361" s="38">
        <v>44184.0</v>
      </c>
      <c r="L361" s="39" t="s">
        <v>100</v>
      </c>
      <c r="M361" s="39" t="s">
        <v>41</v>
      </c>
      <c r="N361" s="40" t="s">
        <v>42</v>
      </c>
      <c r="O361" s="45" t="s">
        <v>1514</v>
      </c>
      <c r="P361" s="46" t="str">
        <f>HYPERLINK("https://nptel.ac.in/noc/courses/noc19/SEM2/noc19-me69","https://nptel.ac.in/noc/courses/noc19/SEM2/noc19-me69")</f>
        <v>https://nptel.ac.in/noc/courses/noc19/SEM2/noc19-me69</v>
      </c>
      <c r="Q361" s="46" t="str">
        <f>HYPERLINK("https://nptel.ac.in/courses/112/107/112107248/","https://nptel.ac.in/courses/112/107/112107248/")</f>
        <v>https://nptel.ac.in/courses/112/107/112107248/</v>
      </c>
    </row>
    <row r="362">
      <c r="A362" s="33">
        <v>351.0</v>
      </c>
      <c r="B362" s="34" t="s">
        <v>1515</v>
      </c>
      <c r="C362" s="59" t="s">
        <v>1437</v>
      </c>
      <c r="D362" s="56" t="s">
        <v>1516</v>
      </c>
      <c r="E362" s="56" t="s">
        <v>1517</v>
      </c>
      <c r="F362" s="57" t="s">
        <v>147</v>
      </c>
      <c r="G362" s="43" t="s">
        <v>174</v>
      </c>
      <c r="H362" s="43" t="s">
        <v>47</v>
      </c>
      <c r="I362" s="37">
        <v>44088.0</v>
      </c>
      <c r="J362" s="37">
        <v>44113.0</v>
      </c>
      <c r="K362" s="38">
        <v>44183.0</v>
      </c>
      <c r="L362" s="39" t="s">
        <v>28</v>
      </c>
      <c r="M362" s="39" t="s">
        <v>41</v>
      </c>
      <c r="N362" s="40" t="s">
        <v>42</v>
      </c>
      <c r="O362" s="45" t="s">
        <v>1518</v>
      </c>
      <c r="P362" s="46" t="str">
        <f>HYPERLINK("https://nptel.ac.in/noc/courses/noc19/SEM1/noc19-me21","https://nptel.ac.in/noc/courses/noc19/SEM1/noc19-me21")</f>
        <v>https://nptel.ac.in/noc/courses/noc19/SEM1/noc19-me21</v>
      </c>
      <c r="Q362" s="46" t="str">
        <f>HYPERLINK("https://nptel.ac.in/courses/112/107/112107217/","https://nptel.ac.in/courses/112/107/112107217/")</f>
        <v>https://nptel.ac.in/courses/112/107/112107217/</v>
      </c>
    </row>
    <row r="363">
      <c r="A363" s="33">
        <v>352.0</v>
      </c>
      <c r="B363" s="34" t="s">
        <v>1519</v>
      </c>
      <c r="C363" s="59" t="s">
        <v>1437</v>
      </c>
      <c r="D363" s="56" t="s">
        <v>1520</v>
      </c>
      <c r="E363" s="56" t="s">
        <v>1517</v>
      </c>
      <c r="F363" s="57" t="s">
        <v>147</v>
      </c>
      <c r="G363" s="43" t="s">
        <v>4</v>
      </c>
      <c r="H363" s="43" t="s">
        <v>47</v>
      </c>
      <c r="I363" s="37">
        <v>44088.0</v>
      </c>
      <c r="J363" s="37">
        <v>44169.0</v>
      </c>
      <c r="K363" s="38">
        <v>44185.0</v>
      </c>
      <c r="L363" s="39" t="s">
        <v>28</v>
      </c>
      <c r="M363" s="39" t="s">
        <v>49</v>
      </c>
      <c r="N363" s="40" t="s">
        <v>42</v>
      </c>
      <c r="O363" s="45" t="s">
        <v>1521</v>
      </c>
      <c r="P363" s="46" t="str">
        <f>HYPERLINK("https://nptel.ac.in/noc/courses/noc19/SEM2/noc19-me50","https://nptel.ac.in/noc/courses/noc19/SEM2/noc19-me50")</f>
        <v>https://nptel.ac.in/noc/courses/noc19/SEM2/noc19-me50</v>
      </c>
      <c r="Q363" s="46" t="str">
        <f>HYPERLINK("https://nptel.ac.in/courses/112/107/112107249/","https://nptel.ac.in/courses/112/107/112107249/")</f>
        <v>https://nptel.ac.in/courses/112/107/112107249/</v>
      </c>
    </row>
    <row r="364">
      <c r="A364" s="33">
        <v>353.0</v>
      </c>
      <c r="B364" s="34" t="s">
        <v>1522</v>
      </c>
      <c r="C364" s="59" t="s">
        <v>1437</v>
      </c>
      <c r="D364" s="56" t="s">
        <v>1523</v>
      </c>
      <c r="E364" s="56" t="s">
        <v>1479</v>
      </c>
      <c r="F364" s="57" t="s">
        <v>147</v>
      </c>
      <c r="G364" s="36" t="s">
        <v>39</v>
      </c>
      <c r="H364" s="43" t="s">
        <v>47</v>
      </c>
      <c r="I364" s="37">
        <v>44088.0</v>
      </c>
      <c r="J364" s="37">
        <v>44141.0</v>
      </c>
      <c r="K364" s="38">
        <v>44183.0</v>
      </c>
      <c r="L364" s="39" t="s">
        <v>48</v>
      </c>
      <c r="M364" s="39" t="s">
        <v>49</v>
      </c>
      <c r="N364" s="39" t="s">
        <v>50</v>
      </c>
      <c r="O364" s="45" t="s">
        <v>1524</v>
      </c>
      <c r="P364" s="46" t="str">
        <f>HYPERLINK("https://nptel.ac.in/noc/courses/noc19/SEM2/noc19-me58","https://nptel.ac.in/noc/courses/noc19/SEM2/noc19-me58")</f>
        <v>https://nptel.ac.in/noc/courses/noc19/SEM2/noc19-me58</v>
      </c>
      <c r="Q364" s="46" t="str">
        <f>HYPERLINK("https://nptel.ac.in/courses/112/107/112107208/","https://nptel.ac.in/courses/112/107/112107208/")</f>
        <v>https://nptel.ac.in/courses/112/107/112107208/</v>
      </c>
    </row>
    <row r="365">
      <c r="A365" s="33">
        <v>354.0</v>
      </c>
      <c r="B365" s="34" t="s">
        <v>1525</v>
      </c>
      <c r="C365" s="59" t="s">
        <v>1437</v>
      </c>
      <c r="D365" s="56" t="s">
        <v>1526</v>
      </c>
      <c r="E365" s="56" t="s">
        <v>1527</v>
      </c>
      <c r="F365" s="57" t="s">
        <v>147</v>
      </c>
      <c r="G365" s="36" t="s">
        <v>39</v>
      </c>
      <c r="H365" s="43" t="s">
        <v>47</v>
      </c>
      <c r="I365" s="37">
        <v>44088.0</v>
      </c>
      <c r="J365" s="37">
        <v>44141.0</v>
      </c>
      <c r="K365" s="38">
        <v>44183.0</v>
      </c>
      <c r="L365" s="39" t="s">
        <v>28</v>
      </c>
      <c r="M365" s="39" t="s">
        <v>49</v>
      </c>
      <c r="N365" s="40" t="s">
        <v>42</v>
      </c>
      <c r="O365" s="45" t="s">
        <v>1528</v>
      </c>
      <c r="P365" s="46" t="str">
        <f>HYPERLINK("https://nptel.ac.in/noc/courses/noc19/SEM2/noc19-me52","https://nptel.ac.in/noc/courses/noc19/SEM2/noc19-me52")</f>
        <v>https://nptel.ac.in/noc/courses/noc19/SEM2/noc19-me52</v>
      </c>
      <c r="Q365" s="46" t="str">
        <f>HYPERLINK("https://nptel.ac.in/courses/112/107/112107250/","https://nptel.ac.in/courses/112/107/112107250/")</f>
        <v>https://nptel.ac.in/courses/112/107/112107250/</v>
      </c>
    </row>
    <row r="366">
      <c r="A366" s="33">
        <v>355.0</v>
      </c>
      <c r="B366" s="34" t="s">
        <v>1529</v>
      </c>
      <c r="C366" s="59" t="s">
        <v>1437</v>
      </c>
      <c r="D366" s="56" t="s">
        <v>1530</v>
      </c>
      <c r="E366" s="56" t="s">
        <v>1527</v>
      </c>
      <c r="F366" s="57" t="s">
        <v>147</v>
      </c>
      <c r="G366" s="43" t="s">
        <v>4</v>
      </c>
      <c r="H366" s="43" t="s">
        <v>47</v>
      </c>
      <c r="I366" s="37">
        <v>44088.0</v>
      </c>
      <c r="J366" s="37">
        <v>44169.0</v>
      </c>
      <c r="K366" s="38">
        <v>44185.0</v>
      </c>
      <c r="L366" s="39" t="s">
        <v>48</v>
      </c>
      <c r="M366" s="39" t="s">
        <v>49</v>
      </c>
      <c r="N366" s="39" t="s">
        <v>50</v>
      </c>
      <c r="O366" s="45" t="s">
        <v>1531</v>
      </c>
      <c r="P366" s="46" t="str">
        <f>HYPERLINK("https://nptel.ac.in/noc/courses/noc18/SEM1/noc18-me27","https://nptel.ac.in/noc/courses/noc18/SEM1/noc18-me27")</f>
        <v>https://nptel.ac.in/noc/courses/noc18/SEM1/noc18-me27</v>
      </c>
      <c r="Q366" s="46" t="str">
        <f>HYPERLINK("https://nptel.ac.in/courses/112/107/112107239/","https://nptel.ac.in/courses/112/107/112107239/")</f>
        <v>https://nptel.ac.in/courses/112/107/112107239/</v>
      </c>
    </row>
    <row r="367">
      <c r="A367" s="33">
        <v>356.0</v>
      </c>
      <c r="B367" s="34" t="s">
        <v>1532</v>
      </c>
      <c r="C367" s="59" t="s">
        <v>1437</v>
      </c>
      <c r="D367" s="56" t="s">
        <v>1533</v>
      </c>
      <c r="E367" s="56" t="s">
        <v>1534</v>
      </c>
      <c r="F367" s="48" t="s">
        <v>120</v>
      </c>
      <c r="G367" s="43" t="s">
        <v>4</v>
      </c>
      <c r="H367" s="43" t="s">
        <v>40</v>
      </c>
      <c r="I367" s="37">
        <v>44088.0</v>
      </c>
      <c r="J367" s="37">
        <v>44169.0</v>
      </c>
      <c r="K367" s="38">
        <v>44184.0</v>
      </c>
      <c r="L367" s="39" t="s">
        <v>100</v>
      </c>
      <c r="M367" s="39" t="s">
        <v>41</v>
      </c>
      <c r="N367" s="40" t="s">
        <v>42</v>
      </c>
      <c r="O367" s="45" t="s">
        <v>1535</v>
      </c>
      <c r="P367" s="42"/>
      <c r="Q367" s="42"/>
    </row>
    <row r="368">
      <c r="A368" s="33">
        <v>357.0</v>
      </c>
      <c r="B368" s="34" t="s">
        <v>1536</v>
      </c>
      <c r="C368" s="59" t="s">
        <v>1437</v>
      </c>
      <c r="D368" s="35" t="s">
        <v>1537</v>
      </c>
      <c r="E368" s="47" t="s">
        <v>1538</v>
      </c>
      <c r="F368" s="43" t="s">
        <v>126</v>
      </c>
      <c r="G368" s="36" t="s">
        <v>39</v>
      </c>
      <c r="H368" s="43" t="s">
        <v>47</v>
      </c>
      <c r="I368" s="37">
        <v>44088.0</v>
      </c>
      <c r="J368" s="37">
        <v>44141.0</v>
      </c>
      <c r="K368" s="38">
        <v>44183.0</v>
      </c>
      <c r="L368" s="39" t="s">
        <v>28</v>
      </c>
      <c r="M368" s="39" t="s">
        <v>41</v>
      </c>
      <c r="N368" s="40" t="s">
        <v>42</v>
      </c>
      <c r="O368" s="45" t="s">
        <v>1539</v>
      </c>
      <c r="P368" s="46" t="str">
        <f>HYPERLINK("https://nptel.ac.in/noc/courses/noc18/SEM2/noc18-me47","https://nptel.ac.in/noc/courses/noc18/SEM2/noc18-me47")</f>
        <v>https://nptel.ac.in/noc/courses/noc18/SEM2/noc18-me47</v>
      </c>
      <c r="Q368" s="46" t="str">
        <f>HYPERLINK("https://nptel.ac.in/courses/112/106/112106200/","https://nptel.ac.in/courses/112/106/112106200/")</f>
        <v>https://nptel.ac.in/courses/112/106/112106200/</v>
      </c>
    </row>
    <row r="369">
      <c r="A369" s="33">
        <v>358.0</v>
      </c>
      <c r="B369" s="34" t="s">
        <v>1540</v>
      </c>
      <c r="C369" s="59" t="s">
        <v>1437</v>
      </c>
      <c r="D369" s="56" t="s">
        <v>1541</v>
      </c>
      <c r="E369" s="56" t="s">
        <v>1542</v>
      </c>
      <c r="F369" s="48" t="s">
        <v>120</v>
      </c>
      <c r="G369" s="36" t="s">
        <v>39</v>
      </c>
      <c r="H369" s="43" t="s">
        <v>47</v>
      </c>
      <c r="I369" s="37">
        <v>44088.0</v>
      </c>
      <c r="J369" s="37">
        <v>44141.0</v>
      </c>
      <c r="K369" s="38">
        <v>44185.0</v>
      </c>
      <c r="L369" s="39" t="s">
        <v>28</v>
      </c>
      <c r="M369" s="39" t="s">
        <v>41</v>
      </c>
      <c r="N369" s="40" t="s">
        <v>42</v>
      </c>
      <c r="O369" s="45" t="s">
        <v>1543</v>
      </c>
      <c r="P369" s="46" t="str">
        <f>HYPERLINK("https://nptel.ac.in/noc/courses/noc16/SEM2/noc16-me15","https://nptel.ac.in/noc/courses/noc16/SEM2/noc16-me15")</f>
        <v>https://nptel.ac.in/noc/courses/noc16/SEM2/noc16-me15</v>
      </c>
      <c r="Q369" s="46" t="str">
        <f>HYPERLINK("https://nptel.ac.in/courses/112/103/112103202/","https://nptel.ac.in/courses/112/103/112103202/")</f>
        <v>https://nptel.ac.in/courses/112/103/112103202/</v>
      </c>
    </row>
    <row r="370">
      <c r="A370" s="33">
        <v>359.0</v>
      </c>
      <c r="B370" s="34" t="s">
        <v>1544</v>
      </c>
      <c r="C370" s="59" t="s">
        <v>1437</v>
      </c>
      <c r="D370" s="56" t="s">
        <v>1545</v>
      </c>
      <c r="E370" s="56" t="s">
        <v>1546</v>
      </c>
      <c r="F370" s="48" t="s">
        <v>120</v>
      </c>
      <c r="G370" s="36" t="s">
        <v>39</v>
      </c>
      <c r="H370" s="43" t="s">
        <v>47</v>
      </c>
      <c r="I370" s="37">
        <v>44088.0</v>
      </c>
      <c r="J370" s="37">
        <v>44141.0</v>
      </c>
      <c r="K370" s="38">
        <v>44183.0</v>
      </c>
      <c r="L370" s="39" t="s">
        <v>28</v>
      </c>
      <c r="M370" s="39" t="s">
        <v>49</v>
      </c>
      <c r="N370" s="40" t="s">
        <v>42</v>
      </c>
      <c r="O370" s="45" t="s">
        <v>1547</v>
      </c>
      <c r="P370" s="46" t="str">
        <f>HYPERLINK("https://nptel.ac.in/noc/courses/noc18/SEM2/noc18-me64","https://nptel.ac.in/noc/courses/noc18/SEM2/noc18-me64")</f>
        <v>https://nptel.ac.in/noc/courses/noc18/SEM2/noc18-me64</v>
      </c>
      <c r="Q370" s="46" t="str">
        <f>HYPERLINK("https://nptel.ac.in/courses/112/103/112103249/","https://nptel.ac.in/courses/112/103/112103249/")</f>
        <v>https://nptel.ac.in/courses/112/103/112103249/</v>
      </c>
    </row>
    <row r="371">
      <c r="A371" s="33">
        <v>360.0</v>
      </c>
      <c r="B371" s="34" t="s">
        <v>1548</v>
      </c>
      <c r="C371" s="59" t="s">
        <v>1437</v>
      </c>
      <c r="D371" s="47" t="s">
        <v>1549</v>
      </c>
      <c r="E371" s="47" t="s">
        <v>1550</v>
      </c>
      <c r="F371" s="43" t="s">
        <v>126</v>
      </c>
      <c r="G371" s="43" t="s">
        <v>4</v>
      </c>
      <c r="H371" s="43" t="s">
        <v>40</v>
      </c>
      <c r="I371" s="37">
        <v>44088.0</v>
      </c>
      <c r="J371" s="37">
        <v>44169.0</v>
      </c>
      <c r="K371" s="38">
        <v>44185.0</v>
      </c>
      <c r="L371" s="39" t="s">
        <v>48</v>
      </c>
      <c r="M371" s="39" t="s">
        <v>49</v>
      </c>
      <c r="N371" s="39" t="s">
        <v>50</v>
      </c>
      <c r="O371" s="45" t="s">
        <v>1551</v>
      </c>
      <c r="P371" s="42"/>
      <c r="Q371" s="42"/>
    </row>
    <row r="372">
      <c r="A372" s="33">
        <v>361.0</v>
      </c>
      <c r="B372" s="34" t="s">
        <v>1552</v>
      </c>
      <c r="C372" s="59" t="s">
        <v>1437</v>
      </c>
      <c r="D372" s="47" t="s">
        <v>1553</v>
      </c>
      <c r="E372" s="47" t="s">
        <v>1554</v>
      </c>
      <c r="F372" s="43" t="s">
        <v>57</v>
      </c>
      <c r="G372" s="43" t="s">
        <v>4</v>
      </c>
      <c r="H372" s="43" t="s">
        <v>40</v>
      </c>
      <c r="I372" s="37">
        <v>44088.0</v>
      </c>
      <c r="J372" s="37">
        <v>44169.0</v>
      </c>
      <c r="K372" s="38">
        <v>44184.0</v>
      </c>
      <c r="L372" s="39" t="s">
        <v>48</v>
      </c>
      <c r="M372" s="39" t="s">
        <v>49</v>
      </c>
      <c r="N372" s="39" t="s">
        <v>50</v>
      </c>
      <c r="O372" s="45" t="s">
        <v>1555</v>
      </c>
      <c r="P372" s="42"/>
      <c r="Q372" s="42"/>
    </row>
    <row r="373">
      <c r="A373" s="33">
        <v>362.0</v>
      </c>
      <c r="B373" s="34" t="s">
        <v>1556</v>
      </c>
      <c r="C373" s="59" t="s">
        <v>1437</v>
      </c>
      <c r="D373" s="47" t="s">
        <v>1557</v>
      </c>
      <c r="E373" s="47" t="s">
        <v>1558</v>
      </c>
      <c r="F373" s="48" t="s">
        <v>120</v>
      </c>
      <c r="G373" s="43" t="s">
        <v>4</v>
      </c>
      <c r="H373" s="113" t="s">
        <v>40</v>
      </c>
      <c r="I373" s="37">
        <v>44088.0</v>
      </c>
      <c r="J373" s="37">
        <v>44169.0</v>
      </c>
      <c r="K373" s="38">
        <v>44185.0</v>
      </c>
      <c r="L373" s="39" t="s">
        <v>28</v>
      </c>
      <c r="M373" s="60" t="s">
        <v>49</v>
      </c>
      <c r="N373" s="40" t="s">
        <v>42</v>
      </c>
      <c r="O373" s="45" t="s">
        <v>1559</v>
      </c>
      <c r="P373" s="42"/>
      <c r="Q373" s="42"/>
    </row>
    <row r="374">
      <c r="A374" s="33">
        <v>363.0</v>
      </c>
      <c r="B374" s="34" t="s">
        <v>1560</v>
      </c>
      <c r="C374" s="152" t="s">
        <v>1437</v>
      </c>
      <c r="D374" s="153" t="s">
        <v>1561</v>
      </c>
      <c r="E374" s="153" t="s">
        <v>1562</v>
      </c>
      <c r="F374" s="43" t="s">
        <v>126</v>
      </c>
      <c r="G374" s="43" t="s">
        <v>4</v>
      </c>
      <c r="H374" s="43" t="s">
        <v>40</v>
      </c>
      <c r="I374" s="37">
        <v>44088.0</v>
      </c>
      <c r="J374" s="37">
        <v>44169.0</v>
      </c>
      <c r="K374" s="38">
        <v>44185.0</v>
      </c>
      <c r="L374" s="154" t="s">
        <v>28</v>
      </c>
      <c r="M374" s="154" t="s">
        <v>41</v>
      </c>
      <c r="N374" s="155" t="s">
        <v>42</v>
      </c>
      <c r="O374" s="45" t="s">
        <v>1563</v>
      </c>
      <c r="P374" s="42"/>
      <c r="Q374" s="42"/>
    </row>
    <row r="375">
      <c r="A375" s="33">
        <v>364.0</v>
      </c>
      <c r="B375" s="34" t="s">
        <v>1564</v>
      </c>
      <c r="C375" s="59" t="s">
        <v>1437</v>
      </c>
      <c r="D375" s="156" t="s">
        <v>1565</v>
      </c>
      <c r="E375" s="157" t="s">
        <v>1566</v>
      </c>
      <c r="F375" s="106" t="s">
        <v>147</v>
      </c>
      <c r="G375" s="43" t="s">
        <v>174</v>
      </c>
      <c r="H375" s="48" t="s">
        <v>47</v>
      </c>
      <c r="I375" s="37">
        <v>44088.0</v>
      </c>
      <c r="J375" s="37">
        <v>44113.0</v>
      </c>
      <c r="K375" s="38">
        <v>44183.0</v>
      </c>
      <c r="L375" s="39" t="s">
        <v>28</v>
      </c>
      <c r="M375" s="39" t="s">
        <v>29</v>
      </c>
      <c r="N375" s="40" t="s">
        <v>42</v>
      </c>
      <c r="O375" s="45" t="s">
        <v>1567</v>
      </c>
      <c r="P375" s="46" t="str">
        <f>HYPERLINK("https://nptel.ac.in/noc/courses/noc19/SEM2/noc19-me73","https://nptel.ac.in/noc/courses/noc19/SEM2/noc19-me73")</f>
        <v>https://nptel.ac.in/noc/courses/noc19/SEM2/noc19-me73</v>
      </c>
      <c r="Q375" s="46" t="str">
        <f>HYPERLINK("https://nptel.ac.in/courses/112/107/112107283/","https://nptel.ac.in/courses/112/107/112107283/")</f>
        <v>https://nptel.ac.in/courses/112/107/112107283/</v>
      </c>
    </row>
    <row r="376">
      <c r="A376" s="33">
        <v>365.0</v>
      </c>
      <c r="B376" s="34" t="s">
        <v>1568</v>
      </c>
      <c r="C376" s="59" t="s">
        <v>1437</v>
      </c>
      <c r="D376" s="156" t="s">
        <v>1569</v>
      </c>
      <c r="E376" s="156" t="s">
        <v>1570</v>
      </c>
      <c r="F376" s="158" t="s">
        <v>430</v>
      </c>
      <c r="G376" s="158" t="s">
        <v>4</v>
      </c>
      <c r="H376" s="48" t="s">
        <v>47</v>
      </c>
      <c r="I376" s="37">
        <v>44088.0</v>
      </c>
      <c r="J376" s="37">
        <v>44169.0</v>
      </c>
      <c r="K376" s="38">
        <v>44184.0</v>
      </c>
      <c r="L376" s="39" t="s">
        <v>48</v>
      </c>
      <c r="M376" s="39" t="s">
        <v>49</v>
      </c>
      <c r="N376" s="39" t="s">
        <v>50</v>
      </c>
      <c r="O376" s="45" t="s">
        <v>1571</v>
      </c>
      <c r="P376" s="46" t="str">
        <f>HYPERLINK("https://nptel.ac.in/noc/courses/noc19/SEM2/noc19-me43","https://nptel.ac.in/noc/courses/noc19/SEM2/noc19-me43")</f>
        <v>https://nptel.ac.in/noc/courses/noc19/SEM2/noc19-me43</v>
      </c>
      <c r="Q376" s="46" t="str">
        <f>HYPERLINK("https://nptel.ac.in/courses/112/102/112102284/","https://nptel.ac.in/courses/112/102/112102284/")</f>
        <v>https://nptel.ac.in/courses/112/102/112102284/</v>
      </c>
    </row>
    <row r="377">
      <c r="A377" s="33">
        <v>366.0</v>
      </c>
      <c r="B377" s="34" t="s">
        <v>1572</v>
      </c>
      <c r="C377" s="59" t="s">
        <v>1437</v>
      </c>
      <c r="D377" s="47" t="s">
        <v>1573</v>
      </c>
      <c r="E377" s="59" t="s">
        <v>1574</v>
      </c>
      <c r="F377" s="159" t="s">
        <v>120</v>
      </c>
      <c r="G377" s="158" t="s">
        <v>4</v>
      </c>
      <c r="H377" s="48" t="s">
        <v>47</v>
      </c>
      <c r="I377" s="37">
        <v>44088.0</v>
      </c>
      <c r="J377" s="37">
        <v>44169.0</v>
      </c>
      <c r="K377" s="38">
        <v>44184.0</v>
      </c>
      <c r="L377" s="39" t="s">
        <v>48</v>
      </c>
      <c r="M377" s="39" t="s">
        <v>49</v>
      </c>
      <c r="N377" s="39" t="s">
        <v>50</v>
      </c>
      <c r="O377" s="45" t="s">
        <v>1575</v>
      </c>
      <c r="P377" s="46" t="str">
        <f>HYPERLINK("https://nptel.ac.in/noc/courses/noc19/SEM2/noc19-me59","https://nptel.ac.in/noc/courses/noc19/SEM2/noc19-me59")</f>
        <v>https://nptel.ac.in/noc/courses/noc19/SEM2/noc19-me59</v>
      </c>
      <c r="Q377" s="46" t="str">
        <f>HYPERLINK("https://nptel.ac.in/courses/112/103/112103276/","https://nptel.ac.in/courses/112/103/112103276/")</f>
        <v>https://nptel.ac.in/courses/112/103/112103276/</v>
      </c>
    </row>
    <row r="378">
      <c r="A378" s="33">
        <v>367.0</v>
      </c>
      <c r="B378" s="34" t="s">
        <v>1576</v>
      </c>
      <c r="C378" s="59" t="s">
        <v>1437</v>
      </c>
      <c r="D378" s="58" t="s">
        <v>1577</v>
      </c>
      <c r="E378" s="58" t="s">
        <v>1578</v>
      </c>
      <c r="F378" s="77" t="s">
        <v>120</v>
      </c>
      <c r="G378" s="36" t="s">
        <v>39</v>
      </c>
      <c r="H378" s="43" t="s">
        <v>47</v>
      </c>
      <c r="I378" s="37">
        <v>44088.0</v>
      </c>
      <c r="J378" s="37">
        <v>44141.0</v>
      </c>
      <c r="K378" s="38">
        <v>44183.0</v>
      </c>
      <c r="L378" s="39" t="s">
        <v>48</v>
      </c>
      <c r="M378" s="39" t="s">
        <v>49</v>
      </c>
      <c r="N378" s="39" t="s">
        <v>50</v>
      </c>
      <c r="O378" s="45" t="s">
        <v>1579</v>
      </c>
      <c r="P378" s="46" t="str">
        <f>HYPERLINK("https://nptel.ac.in/noc/courses/noc19/SEM2/noc19-me63","https://nptel.ac.in/noc/courses/noc19/SEM2/noc19-me63")</f>
        <v>https://nptel.ac.in/noc/courses/noc19/SEM2/noc19-me63</v>
      </c>
      <c r="Q378" s="46" t="str">
        <f>HYPERLINK("https://nptel.ac.in/courses/112/103/112103277/","https://nptel.ac.in/courses/112/103/112103277/")</f>
        <v>https://nptel.ac.in/courses/112/103/112103277/</v>
      </c>
    </row>
    <row r="379">
      <c r="A379" s="33">
        <v>368.0</v>
      </c>
      <c r="B379" s="34" t="s">
        <v>1580</v>
      </c>
      <c r="C379" s="59" t="s">
        <v>1437</v>
      </c>
      <c r="D379" s="72" t="s">
        <v>1581</v>
      </c>
      <c r="E379" s="156" t="s">
        <v>1582</v>
      </c>
      <c r="F379" s="159" t="s">
        <v>120</v>
      </c>
      <c r="G379" s="159" t="s">
        <v>4</v>
      </c>
      <c r="H379" s="43" t="s">
        <v>47</v>
      </c>
      <c r="I379" s="37">
        <v>44088.0</v>
      </c>
      <c r="J379" s="37">
        <v>44169.0</v>
      </c>
      <c r="K379" s="38">
        <v>44185.0</v>
      </c>
      <c r="L379" s="39" t="s">
        <v>100</v>
      </c>
      <c r="M379" s="39" t="s">
        <v>41</v>
      </c>
      <c r="N379" s="40" t="s">
        <v>42</v>
      </c>
      <c r="O379" s="45" t="s">
        <v>1583</v>
      </c>
      <c r="P379" s="46" t="str">
        <f>HYPERLINK("https://nptel.ac.in/noc/courses/noc19/SEM2/noc19-me65","https://nptel.ac.in/noc/courses/noc19/SEM2/noc19-me65")</f>
        <v>https://nptel.ac.in/noc/courses/noc19/SEM2/noc19-me65</v>
      </c>
      <c r="Q379" s="46" t="str">
        <f>HYPERLINK("https://nptel.ac.in/courses/112/103/112103278/","https://nptel.ac.in/courses/112/103/112103278/")</f>
        <v>https://nptel.ac.in/courses/112/103/112103278/</v>
      </c>
    </row>
    <row r="380">
      <c r="A380" s="33">
        <v>369.0</v>
      </c>
      <c r="B380" s="34" t="s">
        <v>1584</v>
      </c>
      <c r="C380" s="59" t="s">
        <v>1437</v>
      </c>
      <c r="D380" s="72" t="s">
        <v>1585</v>
      </c>
      <c r="E380" s="160" t="s">
        <v>1578</v>
      </c>
      <c r="F380" s="161" t="s">
        <v>120</v>
      </c>
      <c r="G380" s="161" t="s">
        <v>257</v>
      </c>
      <c r="H380" s="43" t="s">
        <v>47</v>
      </c>
      <c r="I380" s="37">
        <v>44088.0</v>
      </c>
      <c r="J380" s="37">
        <v>44169.0</v>
      </c>
      <c r="K380" s="38">
        <v>44185.0</v>
      </c>
      <c r="L380" s="39" t="s">
        <v>28</v>
      </c>
      <c r="M380" s="39" t="s">
        <v>49</v>
      </c>
      <c r="N380" s="40" t="s">
        <v>42</v>
      </c>
      <c r="O380" s="45" t="s">
        <v>1586</v>
      </c>
      <c r="P380" s="46" t="str">
        <f>HYPERLINK("https://nptel.ac.in/noc/courses/noc19/SEM2/noc19-me76","https://nptel.ac.in/noc/courses/noc19/SEM2/noc19-me76")</f>
        <v>https://nptel.ac.in/noc/courses/noc19/SEM2/noc19-me76</v>
      </c>
      <c r="Q380" s="46" t="str">
        <f>HYPERLINK("https://nptel.ac.in/courses/112/103/112103281/","https://nptel.ac.in/courses/112/103/112103281/")</f>
        <v>https://nptel.ac.in/courses/112/103/112103281/</v>
      </c>
    </row>
    <row r="381">
      <c r="A381" s="33">
        <v>370.0</v>
      </c>
      <c r="B381" s="34" t="s">
        <v>1587</v>
      </c>
      <c r="C381" s="59" t="s">
        <v>1437</v>
      </c>
      <c r="D381" s="162" t="s">
        <v>1588</v>
      </c>
      <c r="E381" s="163" t="s">
        <v>1589</v>
      </c>
      <c r="F381" s="101" t="s">
        <v>38</v>
      </c>
      <c r="G381" s="101" t="s">
        <v>263</v>
      </c>
      <c r="H381" s="164" t="s">
        <v>47</v>
      </c>
      <c r="I381" s="37">
        <v>44088.0</v>
      </c>
      <c r="J381" s="37">
        <v>44141.0</v>
      </c>
      <c r="K381" s="38">
        <v>44185.0</v>
      </c>
      <c r="L381" s="39" t="s">
        <v>28</v>
      </c>
      <c r="M381" s="39" t="s">
        <v>41</v>
      </c>
      <c r="N381" s="40" t="s">
        <v>42</v>
      </c>
      <c r="O381" s="45" t="s">
        <v>1590</v>
      </c>
      <c r="P381" s="66" t="s">
        <v>1591</v>
      </c>
      <c r="Q381" s="66" t="s">
        <v>1592</v>
      </c>
    </row>
    <row r="382">
      <c r="A382" s="33">
        <v>371.0</v>
      </c>
      <c r="B382" s="34" t="s">
        <v>1593</v>
      </c>
      <c r="C382" s="59" t="s">
        <v>1437</v>
      </c>
      <c r="D382" s="165" t="s">
        <v>1594</v>
      </c>
      <c r="E382" s="166" t="s">
        <v>1443</v>
      </c>
      <c r="F382" s="103" t="s">
        <v>38</v>
      </c>
      <c r="G382" s="103" t="s">
        <v>270</v>
      </c>
      <c r="H382" s="103" t="s">
        <v>40</v>
      </c>
      <c r="I382" s="37">
        <v>44088.0</v>
      </c>
      <c r="J382" s="37">
        <v>44113.0</v>
      </c>
      <c r="K382" s="38">
        <v>44183.0</v>
      </c>
      <c r="L382" s="39" t="s">
        <v>100</v>
      </c>
      <c r="M382" s="39" t="s">
        <v>41</v>
      </c>
      <c r="N382" s="40" t="s">
        <v>42</v>
      </c>
      <c r="O382" s="45" t="s">
        <v>1595</v>
      </c>
      <c r="P382" s="151"/>
      <c r="Q382" s="151"/>
    </row>
    <row r="383">
      <c r="A383" s="33">
        <v>372.0</v>
      </c>
      <c r="B383" s="34" t="s">
        <v>1596</v>
      </c>
      <c r="C383" s="59" t="s">
        <v>1437</v>
      </c>
      <c r="D383" s="167" t="s">
        <v>1597</v>
      </c>
      <c r="E383" s="166" t="s">
        <v>1447</v>
      </c>
      <c r="F383" s="103" t="s">
        <v>38</v>
      </c>
      <c r="G383" s="103" t="s">
        <v>263</v>
      </c>
      <c r="H383" s="168" t="s">
        <v>47</v>
      </c>
      <c r="I383" s="37">
        <v>44088.0</v>
      </c>
      <c r="J383" s="37">
        <v>44141.0</v>
      </c>
      <c r="K383" s="38">
        <v>44183.0</v>
      </c>
      <c r="L383" s="39" t="s">
        <v>28</v>
      </c>
      <c r="M383" s="39" t="s">
        <v>41</v>
      </c>
      <c r="N383" s="40" t="s">
        <v>42</v>
      </c>
      <c r="O383" s="45" t="s">
        <v>1598</v>
      </c>
      <c r="P383" s="66" t="s">
        <v>1599</v>
      </c>
      <c r="Q383" s="66" t="s">
        <v>1600</v>
      </c>
    </row>
    <row r="384">
      <c r="A384" s="33">
        <v>373.0</v>
      </c>
      <c r="B384" s="34" t="s">
        <v>1601</v>
      </c>
      <c r="C384" s="59" t="s">
        <v>1437</v>
      </c>
      <c r="D384" s="167" t="s">
        <v>1602</v>
      </c>
      <c r="E384" s="166" t="s">
        <v>1603</v>
      </c>
      <c r="F384" s="103" t="s">
        <v>38</v>
      </c>
      <c r="G384" s="103" t="s">
        <v>257</v>
      </c>
      <c r="H384" s="168" t="s">
        <v>47</v>
      </c>
      <c r="I384" s="37">
        <v>44088.0</v>
      </c>
      <c r="J384" s="37">
        <v>44169.0</v>
      </c>
      <c r="K384" s="38">
        <v>44185.0</v>
      </c>
      <c r="L384" s="39" t="s">
        <v>28</v>
      </c>
      <c r="M384" s="39" t="s">
        <v>41</v>
      </c>
      <c r="N384" s="40" t="s">
        <v>42</v>
      </c>
      <c r="O384" s="45" t="s">
        <v>1604</v>
      </c>
      <c r="P384" s="66" t="s">
        <v>1605</v>
      </c>
      <c r="Q384" s="66" t="s">
        <v>1606</v>
      </c>
    </row>
    <row r="385">
      <c r="A385" s="33">
        <v>374.0</v>
      </c>
      <c r="B385" s="34" t="s">
        <v>1607</v>
      </c>
      <c r="C385" s="169" t="s">
        <v>1437</v>
      </c>
      <c r="D385" s="170" t="s">
        <v>1608</v>
      </c>
      <c r="E385" s="171" t="s">
        <v>1609</v>
      </c>
      <c r="F385" s="172" t="s">
        <v>38</v>
      </c>
      <c r="G385" s="172" t="s">
        <v>257</v>
      </c>
      <c r="H385" s="164" t="s">
        <v>47</v>
      </c>
      <c r="I385" s="37">
        <v>44088.0</v>
      </c>
      <c r="J385" s="37">
        <v>44169.0</v>
      </c>
      <c r="K385" s="38">
        <v>44185.0</v>
      </c>
      <c r="L385" s="39" t="s">
        <v>28</v>
      </c>
      <c r="M385" s="39" t="s">
        <v>41</v>
      </c>
      <c r="N385" s="40" t="s">
        <v>42</v>
      </c>
      <c r="O385" s="45" t="s">
        <v>1610</v>
      </c>
      <c r="P385" s="66" t="s">
        <v>1611</v>
      </c>
      <c r="Q385" s="66" t="s">
        <v>1612</v>
      </c>
    </row>
    <row r="386">
      <c r="A386" s="33">
        <v>375.0</v>
      </c>
      <c r="B386" s="34" t="s">
        <v>1613</v>
      </c>
      <c r="C386" s="47" t="s">
        <v>1614</v>
      </c>
      <c r="D386" s="47" t="s">
        <v>1615</v>
      </c>
      <c r="E386" s="156" t="s">
        <v>1616</v>
      </c>
      <c r="F386" s="158" t="s">
        <v>126</v>
      </c>
      <c r="G386" s="158" t="s">
        <v>174</v>
      </c>
      <c r="H386" s="48" t="s">
        <v>47</v>
      </c>
      <c r="I386" s="37">
        <v>44088.0</v>
      </c>
      <c r="J386" s="37">
        <v>44113.0</v>
      </c>
      <c r="K386" s="38">
        <v>44183.0</v>
      </c>
      <c r="L386" s="39" t="s">
        <v>28</v>
      </c>
      <c r="M386" s="39" t="s">
        <v>41</v>
      </c>
      <c r="N386" s="40" t="s">
        <v>42</v>
      </c>
      <c r="O386" s="45" t="s">
        <v>1617</v>
      </c>
      <c r="P386" s="46" t="str">
        <f>HYPERLINK("https://nptel.ac.in/noc/courses/noc18/SEM2/noc18-mm18","https://nptel.ac.in/noc/courses/noc18/SEM2/noc18-mm18")</f>
        <v>https://nptel.ac.in/noc/courses/noc18/SEM2/noc18-mm18</v>
      </c>
      <c r="Q386" s="46" t="str">
        <f>HYPERLINK("https://nptel.ac.in/courses/113/106/113106081/","https://nptel.ac.in/courses/113/106/113106081/")</f>
        <v>https://nptel.ac.in/courses/113/106/113106081/</v>
      </c>
    </row>
    <row r="387">
      <c r="A387" s="33">
        <v>376.0</v>
      </c>
      <c r="B387" s="34" t="s">
        <v>1618</v>
      </c>
      <c r="C387" s="47" t="s">
        <v>1614</v>
      </c>
      <c r="D387" s="47" t="s">
        <v>1619</v>
      </c>
      <c r="E387" s="56" t="s">
        <v>1620</v>
      </c>
      <c r="F387" s="43" t="s">
        <v>126</v>
      </c>
      <c r="G387" s="43" t="s">
        <v>174</v>
      </c>
      <c r="H387" s="43" t="s">
        <v>47</v>
      </c>
      <c r="I387" s="37">
        <v>44088.0</v>
      </c>
      <c r="J387" s="37">
        <v>44113.0</v>
      </c>
      <c r="K387" s="38">
        <v>44183.0</v>
      </c>
      <c r="L387" s="39" t="s">
        <v>100</v>
      </c>
      <c r="M387" s="39" t="s">
        <v>41</v>
      </c>
      <c r="N387" s="40" t="s">
        <v>42</v>
      </c>
      <c r="O387" s="45" t="s">
        <v>1621</v>
      </c>
      <c r="P387" s="53"/>
      <c r="Q387" s="46" t="str">
        <f>HYPERLINK("https://nptel.ac.in/courses/113/106/113106082/","https://nptel.ac.in/courses/113/106/113106082/")</f>
        <v>https://nptel.ac.in/courses/113/106/113106082/</v>
      </c>
    </row>
    <row r="388">
      <c r="A388" s="33">
        <v>377.0</v>
      </c>
      <c r="B388" s="34" t="s">
        <v>1622</v>
      </c>
      <c r="C388" s="47" t="s">
        <v>1614</v>
      </c>
      <c r="D388" s="56" t="s">
        <v>1623</v>
      </c>
      <c r="E388" s="56" t="s">
        <v>1624</v>
      </c>
      <c r="F388" s="43" t="s">
        <v>126</v>
      </c>
      <c r="G388" s="43" t="s">
        <v>4</v>
      </c>
      <c r="H388" s="43" t="s">
        <v>47</v>
      </c>
      <c r="I388" s="37">
        <v>44088.0</v>
      </c>
      <c r="J388" s="37">
        <v>44169.0</v>
      </c>
      <c r="K388" s="38">
        <v>44184.0</v>
      </c>
      <c r="L388" s="39" t="s">
        <v>28</v>
      </c>
      <c r="M388" s="39" t="s">
        <v>29</v>
      </c>
      <c r="N388" s="40" t="s">
        <v>42</v>
      </c>
      <c r="O388" s="45" t="s">
        <v>1625</v>
      </c>
      <c r="P388" s="46" t="str">
        <f>HYPERLINK("https://nptel.ac.in/noc/courses/noc19/SEM2/noc19-mm20","https://nptel.ac.in/noc/courses/noc19/SEM2/noc19-mm20")</f>
        <v>https://nptel.ac.in/noc/courses/noc19/SEM2/noc19-mm20</v>
      </c>
      <c r="Q388" s="46" t="str">
        <f>HYPERLINK("https://nptel.ac.in/courses/113/106/113106039/","https://nptel.ac.in/courses/113/106/113106039/")</f>
        <v>https://nptel.ac.in/courses/113/106/113106039/</v>
      </c>
    </row>
    <row r="389">
      <c r="A389" s="33">
        <v>378.0</v>
      </c>
      <c r="B389" s="34" t="s">
        <v>1626</v>
      </c>
      <c r="C389" s="47" t="s">
        <v>1614</v>
      </c>
      <c r="D389" s="56" t="s">
        <v>1627</v>
      </c>
      <c r="E389" s="56" t="s">
        <v>1566</v>
      </c>
      <c r="F389" s="57" t="s">
        <v>147</v>
      </c>
      <c r="G389" s="43" t="s">
        <v>174</v>
      </c>
      <c r="H389" s="43" t="s">
        <v>47</v>
      </c>
      <c r="I389" s="37">
        <v>44088.0</v>
      </c>
      <c r="J389" s="37">
        <v>44113.0</v>
      </c>
      <c r="K389" s="38">
        <v>44183.0</v>
      </c>
      <c r="L389" s="39" t="s">
        <v>28</v>
      </c>
      <c r="M389" s="39" t="s">
        <v>29</v>
      </c>
      <c r="N389" s="40" t="s">
        <v>42</v>
      </c>
      <c r="O389" s="45" t="s">
        <v>1628</v>
      </c>
      <c r="P389" s="46" t="str">
        <f>HYPERLINK("https://nptel.ac.in/noc/courses/noc19/SEM2/noc19-mm22","https://nptel.ac.in/noc/courses/noc19/SEM2/noc19-mm22")</f>
        <v>https://nptel.ac.in/noc/courses/noc19/SEM2/noc19-mm22</v>
      </c>
      <c r="Q389" s="46" t="str">
        <f>HYPERLINK("https://nptel.ac.in/courses/113/107/113107081/","https://nptel.ac.in/courses/113/107/113107081/")</f>
        <v>https://nptel.ac.in/courses/113/107/113107081/</v>
      </c>
    </row>
    <row r="390">
      <c r="A390" s="33">
        <v>379.0</v>
      </c>
      <c r="B390" s="34" t="s">
        <v>1629</v>
      </c>
      <c r="C390" s="47" t="s">
        <v>1614</v>
      </c>
      <c r="D390" s="56" t="s">
        <v>1630</v>
      </c>
      <c r="E390" s="56" t="s">
        <v>1631</v>
      </c>
      <c r="F390" s="43" t="s">
        <v>57</v>
      </c>
      <c r="G390" s="43" t="s">
        <v>4</v>
      </c>
      <c r="H390" s="43" t="s">
        <v>47</v>
      </c>
      <c r="I390" s="37">
        <v>44088.0</v>
      </c>
      <c r="J390" s="37">
        <v>44169.0</v>
      </c>
      <c r="K390" s="38">
        <v>44184.0</v>
      </c>
      <c r="L390" s="39" t="s">
        <v>100</v>
      </c>
      <c r="M390" s="39" t="s">
        <v>41</v>
      </c>
      <c r="N390" s="40" t="s">
        <v>42</v>
      </c>
      <c r="O390" s="45" t="s">
        <v>1632</v>
      </c>
      <c r="P390" s="46" t="str">
        <f>HYPERLINK("https://nptel.ac.in/noc/courses/noc19/SEM2/noc19-mm13","https://nptel.ac.in/noc/courses/noc19/SEM2/noc19-mm13")</f>
        <v>https://nptel.ac.in/noc/courses/noc19/SEM2/noc19-mm13</v>
      </c>
      <c r="Q390" s="46" t="str">
        <f>HYPERLINK("https://nptel.ac.in/courses/113/105/113105081/","https://nptel.ac.in/courses/113/105/113105081/")</f>
        <v>https://nptel.ac.in/courses/113/105/113105081/</v>
      </c>
    </row>
    <row r="391">
      <c r="A391" s="33">
        <v>380.0</v>
      </c>
      <c r="B391" s="34" t="s">
        <v>1633</v>
      </c>
      <c r="C391" s="47" t="s">
        <v>1614</v>
      </c>
      <c r="D391" s="56" t="s">
        <v>1634</v>
      </c>
      <c r="E391" s="47" t="s">
        <v>1635</v>
      </c>
      <c r="F391" s="43" t="s">
        <v>57</v>
      </c>
      <c r="G391" s="43" t="s">
        <v>4</v>
      </c>
      <c r="H391" s="43" t="s">
        <v>47</v>
      </c>
      <c r="I391" s="37">
        <v>44088.0</v>
      </c>
      <c r="J391" s="37">
        <v>44169.0</v>
      </c>
      <c r="K391" s="38">
        <v>44184.0</v>
      </c>
      <c r="L391" s="39" t="s">
        <v>28</v>
      </c>
      <c r="M391" s="39" t="s">
        <v>41</v>
      </c>
      <c r="N391" s="40" t="s">
        <v>42</v>
      </c>
      <c r="O391" s="45" t="s">
        <v>1636</v>
      </c>
      <c r="P391" s="46" t="str">
        <f>HYPERLINK("https://nptel.ac.in/noc/courses/noc19/SEM2/noc19-me60","https://nptel.ac.in/noc/courses/noc19/SEM2/noc19-me60")</f>
        <v>https://nptel.ac.in/noc/courses/noc19/SEM2/noc19-me60</v>
      </c>
      <c r="Q391" s="46" t="str">
        <f>HYPERLINK("https://nptel.ac.in/courses/112/105/112105221/","https://nptel.ac.in/courses/112/105/112105221/")</f>
        <v>https://nptel.ac.in/courses/112/105/112105221/</v>
      </c>
    </row>
    <row r="392">
      <c r="A392" s="33">
        <v>381.0</v>
      </c>
      <c r="B392" s="34" t="s">
        <v>1637</v>
      </c>
      <c r="C392" s="47" t="s">
        <v>1614</v>
      </c>
      <c r="D392" s="47" t="s">
        <v>1638</v>
      </c>
      <c r="E392" s="47" t="s">
        <v>1639</v>
      </c>
      <c r="F392" s="43" t="s">
        <v>126</v>
      </c>
      <c r="G392" s="43" t="s">
        <v>4</v>
      </c>
      <c r="H392" s="43" t="s">
        <v>40</v>
      </c>
      <c r="I392" s="37">
        <v>44088.0</v>
      </c>
      <c r="J392" s="37">
        <v>44169.0</v>
      </c>
      <c r="K392" s="38">
        <v>44185.0</v>
      </c>
      <c r="L392" s="39" t="s">
        <v>28</v>
      </c>
      <c r="M392" s="39" t="s">
        <v>41</v>
      </c>
      <c r="N392" s="40" t="s">
        <v>42</v>
      </c>
      <c r="O392" s="173" t="s">
        <v>1640</v>
      </c>
      <c r="P392" s="42"/>
      <c r="Q392" s="42"/>
    </row>
    <row r="393">
      <c r="A393" s="33">
        <v>382.0</v>
      </c>
      <c r="B393" s="34" t="s">
        <v>1641</v>
      </c>
      <c r="C393" s="47" t="s">
        <v>1614</v>
      </c>
      <c r="D393" s="47" t="s">
        <v>1642</v>
      </c>
      <c r="E393" s="47" t="s">
        <v>1643</v>
      </c>
      <c r="F393" s="48" t="s">
        <v>1644</v>
      </c>
      <c r="G393" s="43" t="s">
        <v>4</v>
      </c>
      <c r="H393" s="48" t="s">
        <v>47</v>
      </c>
      <c r="I393" s="37">
        <v>44088.0</v>
      </c>
      <c r="J393" s="37">
        <v>44169.0</v>
      </c>
      <c r="K393" s="38">
        <v>44184.0</v>
      </c>
      <c r="L393" s="39" t="s">
        <v>48</v>
      </c>
      <c r="M393" s="39" t="s">
        <v>49</v>
      </c>
      <c r="N393" s="39" t="s">
        <v>50</v>
      </c>
      <c r="O393" s="45" t="s">
        <v>1645</v>
      </c>
      <c r="P393" s="46" t="str">
        <f>HYPERLINK("https://nptel.ac.in/noc/courses/noc17/SEM2/noc17-mm11","https://nptel.ac.in/noc/courses/noc17/SEM2/noc17-mm11")</f>
        <v>https://nptel.ac.in/noc/courses/noc17/SEM2/noc17-mm11</v>
      </c>
      <c r="Q393" s="46" t="str">
        <f>HYPERLINK("https://nptel.ac.in/courses/112/106/112106227/","https://nptel.ac.in/courses/112/106/112106227/")</f>
        <v>https://nptel.ac.in/courses/112/106/112106227/</v>
      </c>
    </row>
    <row r="394">
      <c r="A394" s="33">
        <v>383.0</v>
      </c>
      <c r="B394" s="34" t="s">
        <v>1646</v>
      </c>
      <c r="C394" s="47" t="s">
        <v>1614</v>
      </c>
      <c r="D394" s="47" t="s">
        <v>1647</v>
      </c>
      <c r="E394" s="47" t="s">
        <v>1648</v>
      </c>
      <c r="F394" s="43" t="s">
        <v>57</v>
      </c>
      <c r="G394" s="43" t="s">
        <v>4</v>
      </c>
      <c r="H394" s="43" t="s">
        <v>40</v>
      </c>
      <c r="I394" s="37">
        <v>44088.0</v>
      </c>
      <c r="J394" s="37">
        <v>44169.0</v>
      </c>
      <c r="K394" s="38">
        <v>44185.0</v>
      </c>
      <c r="L394" s="39" t="s">
        <v>48</v>
      </c>
      <c r="M394" s="39" t="s">
        <v>49</v>
      </c>
      <c r="N394" s="39" t="s">
        <v>50</v>
      </c>
      <c r="O394" s="173" t="s">
        <v>1649</v>
      </c>
      <c r="P394" s="42"/>
      <c r="Q394" s="42"/>
    </row>
    <row r="395">
      <c r="A395" s="33">
        <v>384.0</v>
      </c>
      <c r="B395" s="34" t="s">
        <v>1650</v>
      </c>
      <c r="C395" s="47" t="s">
        <v>1614</v>
      </c>
      <c r="D395" s="47" t="s">
        <v>1651</v>
      </c>
      <c r="E395" s="47" t="s">
        <v>1652</v>
      </c>
      <c r="F395" s="48" t="s">
        <v>83</v>
      </c>
      <c r="G395" s="43" t="s">
        <v>4</v>
      </c>
      <c r="H395" s="43" t="s">
        <v>40</v>
      </c>
      <c r="I395" s="37">
        <v>44088.0</v>
      </c>
      <c r="J395" s="37">
        <v>44169.0</v>
      </c>
      <c r="K395" s="38">
        <v>44184.0</v>
      </c>
      <c r="L395" s="39" t="s">
        <v>28</v>
      </c>
      <c r="M395" s="39" t="s">
        <v>29</v>
      </c>
      <c r="N395" s="40" t="s">
        <v>42</v>
      </c>
      <c r="O395" s="173" t="s">
        <v>1653</v>
      </c>
      <c r="P395" s="42"/>
      <c r="Q395" s="42"/>
    </row>
    <row r="396">
      <c r="A396" s="33">
        <v>385.0</v>
      </c>
      <c r="B396" s="34" t="s">
        <v>1654</v>
      </c>
      <c r="C396" s="47" t="s">
        <v>1614</v>
      </c>
      <c r="D396" s="56" t="s">
        <v>1655</v>
      </c>
      <c r="E396" s="56" t="s">
        <v>1656</v>
      </c>
      <c r="F396" s="43" t="s">
        <v>126</v>
      </c>
      <c r="G396" s="43" t="s">
        <v>174</v>
      </c>
      <c r="H396" s="43" t="s">
        <v>47</v>
      </c>
      <c r="I396" s="37">
        <v>44088.0</v>
      </c>
      <c r="J396" s="37">
        <v>44113.0</v>
      </c>
      <c r="K396" s="38">
        <v>44183.0</v>
      </c>
      <c r="L396" s="39" t="s">
        <v>28</v>
      </c>
      <c r="M396" s="39" t="s">
        <v>41</v>
      </c>
      <c r="N396" s="40" t="s">
        <v>42</v>
      </c>
      <c r="O396" s="45" t="s">
        <v>1657</v>
      </c>
      <c r="P396" s="46" t="str">
        <f>HYPERLINK("https://nptel.ac.in/noc/courses/noc19/SEM2/noc19-mm23","https://nptel.ac.in/noc/courses/noc19/SEM2/noc19-mm23")</f>
        <v>https://nptel.ac.in/noc/courses/noc19/SEM2/noc19-mm23</v>
      </c>
      <c r="Q396" s="44" t="s">
        <v>1658</v>
      </c>
    </row>
    <row r="397">
      <c r="A397" s="33">
        <v>386.0</v>
      </c>
      <c r="B397" s="34" t="s">
        <v>1659</v>
      </c>
      <c r="C397" s="47" t="s">
        <v>1614</v>
      </c>
      <c r="D397" s="58" t="s">
        <v>1660</v>
      </c>
      <c r="E397" s="34" t="s">
        <v>1661</v>
      </c>
      <c r="F397" s="36" t="s">
        <v>147</v>
      </c>
      <c r="G397" s="36" t="s">
        <v>39</v>
      </c>
      <c r="H397" s="43" t="s">
        <v>47</v>
      </c>
      <c r="I397" s="37">
        <v>44088.0</v>
      </c>
      <c r="J397" s="37">
        <v>44141.0</v>
      </c>
      <c r="K397" s="38">
        <v>44183.0</v>
      </c>
      <c r="L397" s="39" t="s">
        <v>28</v>
      </c>
      <c r="M397" s="39" t="s">
        <v>41</v>
      </c>
      <c r="N397" s="40" t="s">
        <v>42</v>
      </c>
      <c r="O397" s="45" t="s">
        <v>1662</v>
      </c>
      <c r="P397" s="46" t="str">
        <f>HYPERLINK("https://nptel.ac.in/noc/courses/noc19/SEM2/noc19-mm17","https://nptel.ac.in/noc/courses/noc19/SEM2/noc19-mm17")</f>
        <v>https://nptel.ac.in/noc/courses/noc19/SEM2/noc19-mm17</v>
      </c>
      <c r="Q397" s="46" t="str">
        <f>HYPERLINK("https://nptel.ac.in/courses/113/107/113107091/","https://nptel.ac.in/courses/113/107/113107091/")</f>
        <v>https://nptel.ac.in/courses/113/107/113107091/</v>
      </c>
    </row>
    <row r="398">
      <c r="A398" s="33">
        <v>387.0</v>
      </c>
      <c r="B398" s="34" t="s">
        <v>1663</v>
      </c>
      <c r="C398" s="56" t="s">
        <v>1614</v>
      </c>
      <c r="D398" s="148" t="s">
        <v>1664</v>
      </c>
      <c r="E398" s="150" t="s">
        <v>1665</v>
      </c>
      <c r="F398" s="52" t="s">
        <v>38</v>
      </c>
      <c r="G398" s="52" t="s">
        <v>263</v>
      </c>
      <c r="H398" s="65" t="s">
        <v>47</v>
      </c>
      <c r="I398" s="37">
        <v>44088.0</v>
      </c>
      <c r="J398" s="37">
        <v>44141.0</v>
      </c>
      <c r="K398" s="38">
        <v>44183.0</v>
      </c>
      <c r="L398" s="39" t="s">
        <v>48</v>
      </c>
      <c r="M398" s="39" t="s">
        <v>49</v>
      </c>
      <c r="N398" s="39" t="s">
        <v>50</v>
      </c>
      <c r="O398" s="45" t="s">
        <v>1666</v>
      </c>
      <c r="P398" s="66" t="str">
        <f>HYPERLINK("https://nptel.ac.in/noc/courses/noc19/SEM2/noc19-mm15","https://nptel.ac.in/noc/courses/noc19/SEM2/noc19-mm15")</f>
        <v>https://nptel.ac.in/noc/courses/noc19/SEM2/noc19-mm15</v>
      </c>
      <c r="Q398" s="66" t="s">
        <v>1667</v>
      </c>
    </row>
    <row r="399">
      <c r="A399" s="33">
        <v>388.0</v>
      </c>
      <c r="B399" s="34" t="s">
        <v>1668</v>
      </c>
      <c r="C399" s="56" t="s">
        <v>1614</v>
      </c>
      <c r="D399" s="71" t="s">
        <v>1669</v>
      </c>
      <c r="E399" s="68" t="s">
        <v>1670</v>
      </c>
      <c r="F399" s="69" t="s">
        <v>38</v>
      </c>
      <c r="G399" s="69" t="s">
        <v>263</v>
      </c>
      <c r="H399" s="70" t="s">
        <v>47</v>
      </c>
      <c r="I399" s="37">
        <v>44088.0</v>
      </c>
      <c r="J399" s="37">
        <v>44141.0</v>
      </c>
      <c r="K399" s="38">
        <v>44183.0</v>
      </c>
      <c r="L399" s="39" t="s">
        <v>48</v>
      </c>
      <c r="M399" s="39" t="s">
        <v>49</v>
      </c>
      <c r="N399" s="39" t="s">
        <v>50</v>
      </c>
      <c r="O399" s="45" t="s">
        <v>1671</v>
      </c>
      <c r="P399" s="90" t="s">
        <v>1672</v>
      </c>
      <c r="Q399" s="90" t="s">
        <v>1673</v>
      </c>
    </row>
    <row r="400">
      <c r="A400" s="33">
        <v>389.0</v>
      </c>
      <c r="B400" s="34" t="s">
        <v>1674</v>
      </c>
      <c r="C400" s="56" t="s">
        <v>1614</v>
      </c>
      <c r="D400" s="71" t="s">
        <v>1675</v>
      </c>
      <c r="E400" s="68" t="s">
        <v>1670</v>
      </c>
      <c r="F400" s="69" t="s">
        <v>38</v>
      </c>
      <c r="G400" s="69" t="s">
        <v>263</v>
      </c>
      <c r="H400" s="70" t="s">
        <v>47</v>
      </c>
      <c r="I400" s="37">
        <v>44088.0</v>
      </c>
      <c r="J400" s="37">
        <v>44141.0</v>
      </c>
      <c r="K400" s="38">
        <v>44185.0</v>
      </c>
      <c r="L400" s="39" t="s">
        <v>48</v>
      </c>
      <c r="M400" s="39" t="s">
        <v>49</v>
      </c>
      <c r="N400" s="39" t="s">
        <v>50</v>
      </c>
      <c r="O400" s="45" t="s">
        <v>1676</v>
      </c>
      <c r="P400" s="66" t="str">
        <f>HYPERLINK("https://nptel.ac.in/noc/courses/noc17/SEM2/noc17-mm09","https://nptel.ac.in/noc/courses/noc17/SEM2/noc17-mm09")</f>
        <v>https://nptel.ac.in/noc/courses/noc17/SEM2/noc17-mm09</v>
      </c>
      <c r="Q400" s="66" t="s">
        <v>1677</v>
      </c>
    </row>
    <row r="401">
      <c r="A401" s="33">
        <v>390.0</v>
      </c>
      <c r="B401" s="34" t="s">
        <v>1678</v>
      </c>
      <c r="C401" s="56" t="s">
        <v>1679</v>
      </c>
      <c r="D401" s="56" t="s">
        <v>1680</v>
      </c>
      <c r="E401" s="56" t="s">
        <v>1624</v>
      </c>
      <c r="F401" s="43" t="s">
        <v>126</v>
      </c>
      <c r="G401" s="69" t="s">
        <v>263</v>
      </c>
      <c r="H401" s="43" t="s">
        <v>47</v>
      </c>
      <c r="I401" s="37">
        <v>44088.0</v>
      </c>
      <c r="J401" s="37">
        <v>44141.0</v>
      </c>
      <c r="K401" s="38">
        <v>44185.0</v>
      </c>
      <c r="L401" s="39" t="s">
        <v>100</v>
      </c>
      <c r="M401" s="39" t="s">
        <v>41</v>
      </c>
      <c r="N401" s="40" t="s">
        <v>42</v>
      </c>
      <c r="O401" s="45" t="s">
        <v>1681</v>
      </c>
      <c r="P401" s="46" t="str">
        <f>HYPERLINK("https://nptel.ac.in/noc/courses/noc20/SEM1/noc20-ge04","https://nptel.ac.in/noc/courses/noc20/SEM1/noc20-ge04")</f>
        <v>https://nptel.ac.in/noc/courses/noc20/SEM1/noc20-ge04</v>
      </c>
      <c r="Q401" s="46" t="str">
        <f>HYPERLINK("https://nptel.ac.in/courses/121/106/121106007/","https://nptel.ac.in/courses/121/106/121106007/")</f>
        <v>https://nptel.ac.in/courses/121/106/121106007/</v>
      </c>
    </row>
    <row r="402">
      <c r="A402" s="33">
        <v>391.0</v>
      </c>
      <c r="B402" s="34" t="s">
        <v>1682</v>
      </c>
      <c r="C402" s="56" t="s">
        <v>1679</v>
      </c>
      <c r="D402" s="56" t="s">
        <v>1683</v>
      </c>
      <c r="E402" s="47" t="s">
        <v>1684</v>
      </c>
      <c r="F402" s="43" t="s">
        <v>126</v>
      </c>
      <c r="G402" s="36" t="s">
        <v>39</v>
      </c>
      <c r="H402" s="43" t="s">
        <v>47</v>
      </c>
      <c r="I402" s="37">
        <v>44088.0</v>
      </c>
      <c r="J402" s="37">
        <v>44141.0</v>
      </c>
      <c r="K402" s="38">
        <v>44185.0</v>
      </c>
      <c r="L402" s="39" t="s">
        <v>48</v>
      </c>
      <c r="M402" s="39" t="s">
        <v>49</v>
      </c>
      <c r="N402" s="39" t="s">
        <v>50</v>
      </c>
      <c r="O402" s="45" t="s">
        <v>1685</v>
      </c>
      <c r="P402" s="46" t="str">
        <f>HYPERLINK("https://nptel.ac.in/noc/courses/noc19/SEM2/noc19-ge23","https://nptel.ac.in/noc/courses/noc19/SEM2/noc19-ge23")</f>
        <v>https://nptel.ac.in/noc/courses/noc19/SEM2/noc19-ge23</v>
      </c>
      <c r="Q402" s="46" t="str">
        <f>HYPERLINK("https://nptel.ac.in/courses/127/106/127106004/","https://nptel.ac.in/courses/127/106/127106004/")</f>
        <v>https://nptel.ac.in/courses/127/106/127106004/</v>
      </c>
    </row>
    <row r="403">
      <c r="A403" s="33">
        <v>392.0</v>
      </c>
      <c r="B403" s="34" t="s">
        <v>1686</v>
      </c>
      <c r="C403" s="56" t="s">
        <v>1679</v>
      </c>
      <c r="D403" s="56" t="s">
        <v>1687</v>
      </c>
      <c r="E403" s="56" t="s">
        <v>1688</v>
      </c>
      <c r="F403" s="43" t="s">
        <v>126</v>
      </c>
      <c r="G403" s="43" t="s">
        <v>257</v>
      </c>
      <c r="H403" s="43" t="s">
        <v>47</v>
      </c>
      <c r="I403" s="37">
        <v>44088.0</v>
      </c>
      <c r="J403" s="37">
        <v>44169.0</v>
      </c>
      <c r="K403" s="38">
        <v>44184.0</v>
      </c>
      <c r="L403" s="39" t="s">
        <v>28</v>
      </c>
      <c r="M403" s="39" t="s">
        <v>41</v>
      </c>
      <c r="N403" s="40" t="s">
        <v>42</v>
      </c>
      <c r="O403" s="45" t="s">
        <v>1689</v>
      </c>
      <c r="P403" s="46" t="str">
        <f>HYPERLINK("https://nptel.ac.in/noc/courses/noc19/SEM2/noc19-ge28","https://nptel.ac.in/noc/courses/noc19/SEM2/noc19-ge28")</f>
        <v>https://nptel.ac.in/noc/courses/noc19/SEM2/noc19-ge28</v>
      </c>
      <c r="Q403" s="46" t="str">
        <f>HYPERLINK("https://nptel.ac.in/courses/127/106/127106001/","https://nptel.ac.in/courses/127/106/127106001/")</f>
        <v>https://nptel.ac.in/courses/127/106/127106001/</v>
      </c>
    </row>
    <row r="404">
      <c r="A404" s="33">
        <v>393.0</v>
      </c>
      <c r="B404" s="34" t="s">
        <v>1690</v>
      </c>
      <c r="C404" s="56" t="s">
        <v>1679</v>
      </c>
      <c r="D404" s="56" t="s">
        <v>1691</v>
      </c>
      <c r="E404" s="56" t="s">
        <v>972</v>
      </c>
      <c r="F404" s="43" t="s">
        <v>57</v>
      </c>
      <c r="G404" s="43" t="s">
        <v>174</v>
      </c>
      <c r="H404" s="43" t="s">
        <v>47</v>
      </c>
      <c r="I404" s="37">
        <v>44088.0</v>
      </c>
      <c r="J404" s="37">
        <v>44113.0</v>
      </c>
      <c r="K404" s="38">
        <v>44183.0</v>
      </c>
      <c r="L404" s="39" t="s">
        <v>28</v>
      </c>
      <c r="M404" s="39" t="s">
        <v>41</v>
      </c>
      <c r="N404" s="40" t="s">
        <v>42</v>
      </c>
      <c r="O404" s="45" t="s">
        <v>1692</v>
      </c>
      <c r="P404" s="46" t="str">
        <f>HYPERLINK("https://nptel.ac.in/noc/courses/noc19/SEM2/noc19-ge26","https://nptel.ac.in/noc/courses/noc19/SEM2/noc19-ge26")</f>
        <v>https://nptel.ac.in/noc/courses/noc19/SEM2/noc19-ge26</v>
      </c>
      <c r="Q404" s="46" t="str">
        <f>HYPERLINK("https://nptel.ac.in/courses/121/105/121105009/","https://nptel.ac.in/courses/121/105/121105009/")</f>
        <v>https://nptel.ac.in/courses/121/105/121105009/</v>
      </c>
    </row>
    <row r="405">
      <c r="A405" s="33">
        <v>394.0</v>
      </c>
      <c r="B405" s="34" t="s">
        <v>1693</v>
      </c>
      <c r="C405" s="56" t="s">
        <v>1679</v>
      </c>
      <c r="D405" s="47" t="s">
        <v>1694</v>
      </c>
      <c r="E405" s="47" t="s">
        <v>1695</v>
      </c>
      <c r="F405" s="48" t="s">
        <v>83</v>
      </c>
      <c r="G405" s="43" t="s">
        <v>174</v>
      </c>
      <c r="H405" s="43" t="s">
        <v>47</v>
      </c>
      <c r="I405" s="37">
        <v>44088.0</v>
      </c>
      <c r="J405" s="37">
        <v>44113.0</v>
      </c>
      <c r="K405" s="38">
        <v>44183.0</v>
      </c>
      <c r="L405" s="39" t="s">
        <v>28</v>
      </c>
      <c r="M405" s="39" t="s">
        <v>41</v>
      </c>
      <c r="N405" s="40" t="s">
        <v>42</v>
      </c>
      <c r="O405" s="45" t="s">
        <v>1696</v>
      </c>
      <c r="P405" s="46" t="str">
        <f>HYPERLINK("https://nptel.ac.in/noc/courses/noc19/SEM2/noc19-ge27","https://nptel.ac.in/noc/courses/noc19/SEM2/noc19-ge27")</f>
        <v>https://nptel.ac.in/noc/courses/noc19/SEM2/noc19-ge27</v>
      </c>
      <c r="Q405" s="46" t="str">
        <f>HYPERLINK("https://nptel.ac.in/courses/127/101/127101013/","https://nptel.ac.in/courses/127/101/127101013/")</f>
        <v>https://nptel.ac.in/courses/127/101/127101013/</v>
      </c>
    </row>
    <row r="406">
      <c r="A406" s="33">
        <v>395.0</v>
      </c>
      <c r="B406" s="34" t="s">
        <v>1697</v>
      </c>
      <c r="C406" s="56" t="s">
        <v>1679</v>
      </c>
      <c r="D406" s="47" t="s">
        <v>1698</v>
      </c>
      <c r="E406" s="174" t="s">
        <v>1699</v>
      </c>
      <c r="F406" s="43" t="s">
        <v>126</v>
      </c>
      <c r="G406" s="43" t="s">
        <v>4</v>
      </c>
      <c r="H406" s="43" t="s">
        <v>47</v>
      </c>
      <c r="I406" s="37">
        <v>44088.0</v>
      </c>
      <c r="J406" s="37">
        <v>44169.0</v>
      </c>
      <c r="K406" s="38">
        <v>44184.0</v>
      </c>
      <c r="L406" s="39" t="s">
        <v>48</v>
      </c>
      <c r="M406" s="39" t="s">
        <v>49</v>
      </c>
      <c r="N406" s="39" t="s">
        <v>50</v>
      </c>
      <c r="O406" s="45" t="s">
        <v>1700</v>
      </c>
      <c r="P406" s="61" t="s">
        <v>1701</v>
      </c>
      <c r="Q406" s="61" t="s">
        <v>1702</v>
      </c>
    </row>
    <row r="407">
      <c r="A407" s="33">
        <v>396.0</v>
      </c>
      <c r="B407" s="34" t="s">
        <v>1703</v>
      </c>
      <c r="C407" s="56" t="s">
        <v>1679</v>
      </c>
      <c r="D407" s="47" t="s">
        <v>1704</v>
      </c>
      <c r="E407" s="35" t="s">
        <v>1705</v>
      </c>
      <c r="F407" s="106" t="s">
        <v>203</v>
      </c>
      <c r="G407" s="43" t="s">
        <v>174</v>
      </c>
      <c r="H407" s="43" t="s">
        <v>47</v>
      </c>
      <c r="I407" s="37">
        <v>44088.0</v>
      </c>
      <c r="J407" s="37">
        <v>44113.0</v>
      </c>
      <c r="K407" s="38">
        <v>44183.0</v>
      </c>
      <c r="L407" s="39" t="s">
        <v>100</v>
      </c>
      <c r="M407" s="39" t="s">
        <v>41</v>
      </c>
      <c r="N407" s="40" t="s">
        <v>42</v>
      </c>
      <c r="O407" s="45" t="s">
        <v>1706</v>
      </c>
      <c r="P407" s="61" t="s">
        <v>1707</v>
      </c>
      <c r="Q407" s="61" t="s">
        <v>1708</v>
      </c>
    </row>
    <row r="408">
      <c r="A408" s="33">
        <v>397.0</v>
      </c>
      <c r="B408" s="34" t="s">
        <v>1709</v>
      </c>
      <c r="C408" s="56" t="s">
        <v>1679</v>
      </c>
      <c r="D408" s="47" t="s">
        <v>1710</v>
      </c>
      <c r="E408" s="97" t="s">
        <v>1711</v>
      </c>
      <c r="F408" s="48" t="s">
        <v>83</v>
      </c>
      <c r="G408" s="43" t="s">
        <v>4</v>
      </c>
      <c r="H408" s="36" t="s">
        <v>40</v>
      </c>
      <c r="I408" s="37">
        <v>44088.0</v>
      </c>
      <c r="J408" s="37">
        <v>44169.0</v>
      </c>
      <c r="K408" s="38">
        <v>44185.0</v>
      </c>
      <c r="L408" s="39" t="s">
        <v>28</v>
      </c>
      <c r="M408" s="39" t="s">
        <v>41</v>
      </c>
      <c r="N408" s="40" t="s">
        <v>42</v>
      </c>
      <c r="O408" s="45" t="s">
        <v>1712</v>
      </c>
      <c r="P408" s="42"/>
      <c r="Q408" s="42"/>
    </row>
    <row r="409">
      <c r="A409" s="33">
        <v>398.0</v>
      </c>
      <c r="B409" s="34" t="s">
        <v>1713</v>
      </c>
      <c r="C409" s="59" t="s">
        <v>1679</v>
      </c>
      <c r="D409" s="72" t="s">
        <v>1714</v>
      </c>
      <c r="E409" s="156" t="s">
        <v>1715</v>
      </c>
      <c r="F409" s="159" t="s">
        <v>120</v>
      </c>
      <c r="G409" s="159" t="s">
        <v>4</v>
      </c>
      <c r="H409" s="43" t="s">
        <v>47</v>
      </c>
      <c r="I409" s="37">
        <v>44088.0</v>
      </c>
      <c r="J409" s="37">
        <v>44169.0</v>
      </c>
      <c r="K409" s="38">
        <v>44184.0</v>
      </c>
      <c r="L409" s="39" t="s">
        <v>100</v>
      </c>
      <c r="M409" s="39" t="s">
        <v>41</v>
      </c>
      <c r="N409" s="40" t="s">
        <v>42</v>
      </c>
      <c r="O409" s="45" t="s">
        <v>1716</v>
      </c>
      <c r="P409" s="46" t="str">
        <f>HYPERLINK("https://nptel.ac.in/noc/courses/noc19/SEM2/noc19-me71","https://nptel.ac.in/noc/courses/noc19/SEM2/noc19-me71")</f>
        <v>https://nptel.ac.in/noc/courses/noc19/SEM2/noc19-me71</v>
      </c>
      <c r="Q409" s="46" t="str">
        <f>HYPERLINK("https://nptel.ac.in/courses/112/103/112103280/","https://nptel.ac.in/courses/112/103/112103280/")</f>
        <v>https://nptel.ac.in/courses/112/103/112103280/</v>
      </c>
    </row>
    <row r="410">
      <c r="A410" s="33">
        <v>399.0</v>
      </c>
      <c r="B410" s="34" t="s">
        <v>1717</v>
      </c>
      <c r="C410" s="47" t="s">
        <v>1718</v>
      </c>
      <c r="D410" s="56" t="s">
        <v>1719</v>
      </c>
      <c r="E410" s="56" t="s">
        <v>1720</v>
      </c>
      <c r="F410" s="48" t="s">
        <v>120</v>
      </c>
      <c r="G410" s="43" t="s">
        <v>4</v>
      </c>
      <c r="H410" s="43" t="s">
        <v>40</v>
      </c>
      <c r="I410" s="37">
        <v>44088.0</v>
      </c>
      <c r="J410" s="37">
        <v>44169.0</v>
      </c>
      <c r="K410" s="38">
        <v>44184.0</v>
      </c>
      <c r="L410" s="39" t="s">
        <v>28</v>
      </c>
      <c r="M410" s="39" t="s">
        <v>41</v>
      </c>
      <c r="N410" s="40" t="s">
        <v>42</v>
      </c>
      <c r="O410" s="45" t="s">
        <v>1721</v>
      </c>
      <c r="P410" s="42"/>
      <c r="Q410" s="42"/>
    </row>
    <row r="411">
      <c r="A411" s="33">
        <v>400.0</v>
      </c>
      <c r="B411" s="34" t="s">
        <v>1722</v>
      </c>
      <c r="C411" s="47" t="s">
        <v>1718</v>
      </c>
      <c r="D411" s="56" t="s">
        <v>1723</v>
      </c>
      <c r="E411" s="56" t="s">
        <v>1724</v>
      </c>
      <c r="F411" s="43" t="s">
        <v>57</v>
      </c>
      <c r="G411" s="43" t="s">
        <v>4</v>
      </c>
      <c r="H411" s="43" t="s">
        <v>47</v>
      </c>
      <c r="I411" s="37">
        <v>44088.0</v>
      </c>
      <c r="J411" s="37">
        <v>44169.0</v>
      </c>
      <c r="K411" s="38">
        <v>44185.0</v>
      </c>
      <c r="L411" s="39" t="s">
        <v>48</v>
      </c>
      <c r="M411" s="39" t="s">
        <v>49</v>
      </c>
      <c r="N411" s="39" t="s">
        <v>50</v>
      </c>
      <c r="O411" s="45" t="s">
        <v>1725</v>
      </c>
      <c r="P411" s="46" t="str">
        <f>HYPERLINK("https://nptel.ac.in/noc/courses/noc19/SEM2/noc19-ph14","https://nptel.ac.in/noc/courses/noc19/SEM2/noc19-ph14")</f>
        <v>https://nptel.ac.in/noc/courses/noc19/SEM2/noc19-ph14</v>
      </c>
      <c r="Q411" s="46" t="str">
        <f>HYPERLINK("https://nptel.ac.in/courses/115/105/115105099/","https://nptel.ac.in/courses/115/105/115105099/")</f>
        <v>https://nptel.ac.in/courses/115/105/115105099/</v>
      </c>
    </row>
    <row r="412">
      <c r="A412" s="33">
        <v>401.0</v>
      </c>
      <c r="B412" s="34" t="s">
        <v>1726</v>
      </c>
      <c r="C412" s="47" t="s">
        <v>1718</v>
      </c>
      <c r="D412" s="56" t="s">
        <v>1727</v>
      </c>
      <c r="E412" s="56" t="s">
        <v>1724</v>
      </c>
      <c r="F412" s="43" t="s">
        <v>57</v>
      </c>
      <c r="G412" s="43" t="s">
        <v>4</v>
      </c>
      <c r="H412" s="43" t="s">
        <v>47</v>
      </c>
      <c r="I412" s="37">
        <v>44088.0</v>
      </c>
      <c r="J412" s="37">
        <v>44169.0</v>
      </c>
      <c r="K412" s="38">
        <v>44184.0</v>
      </c>
      <c r="L412" s="39" t="s">
        <v>48</v>
      </c>
      <c r="M412" s="39" t="s">
        <v>49</v>
      </c>
      <c r="N412" s="39" t="s">
        <v>50</v>
      </c>
      <c r="O412" s="45" t="s">
        <v>1728</v>
      </c>
      <c r="P412" s="46" t="str">
        <f>HYPERLINK("https://nptel.ac.in/noc/courses/noc19/SEM1/noc19-ph01","https://nptel.ac.in/noc/courses/noc19/SEM1/noc19-ph01")</f>
        <v>https://nptel.ac.in/noc/courses/noc19/SEM1/noc19-ph01</v>
      </c>
      <c r="Q412" s="46" t="str">
        <f>HYPERLINK("https://nptel.ac.in/courses/115/105/115105110/","https://nptel.ac.in/courses/115/105/115105110/")</f>
        <v>https://nptel.ac.in/courses/115/105/115105110/</v>
      </c>
    </row>
    <row r="413">
      <c r="A413" s="33">
        <v>402.0</v>
      </c>
      <c r="B413" s="34" t="s">
        <v>1729</v>
      </c>
      <c r="C413" s="56" t="s">
        <v>1718</v>
      </c>
      <c r="D413" s="56" t="s">
        <v>1730</v>
      </c>
      <c r="E413" s="56" t="s">
        <v>1731</v>
      </c>
      <c r="F413" s="48" t="s">
        <v>698</v>
      </c>
      <c r="G413" s="43" t="s">
        <v>4</v>
      </c>
      <c r="H413" s="43" t="s">
        <v>40</v>
      </c>
      <c r="I413" s="37">
        <v>44088.0</v>
      </c>
      <c r="J413" s="37">
        <v>44169.0</v>
      </c>
      <c r="K413" s="38">
        <v>44185.0</v>
      </c>
      <c r="L413" s="39" t="s">
        <v>100</v>
      </c>
      <c r="M413" s="39" t="s">
        <v>49</v>
      </c>
      <c r="N413" s="40" t="s">
        <v>42</v>
      </c>
      <c r="O413" s="45" t="s">
        <v>1732</v>
      </c>
      <c r="P413" s="42"/>
      <c r="Q413" s="42"/>
    </row>
    <row r="414">
      <c r="A414" s="33">
        <v>403.0</v>
      </c>
      <c r="B414" s="34" t="s">
        <v>1733</v>
      </c>
      <c r="C414" s="56" t="s">
        <v>1718</v>
      </c>
      <c r="D414" s="47" t="s">
        <v>1734</v>
      </c>
      <c r="E414" s="56" t="s">
        <v>1735</v>
      </c>
      <c r="F414" s="48" t="s">
        <v>120</v>
      </c>
      <c r="G414" s="48" t="s">
        <v>1736</v>
      </c>
      <c r="H414" s="48" t="s">
        <v>47</v>
      </c>
      <c r="I414" s="37">
        <v>44088.0</v>
      </c>
      <c r="J414" s="37">
        <v>44169.0</v>
      </c>
      <c r="K414" s="38">
        <v>44185.0</v>
      </c>
      <c r="L414" s="39" t="s">
        <v>28</v>
      </c>
      <c r="M414" s="39" t="s">
        <v>49</v>
      </c>
      <c r="N414" s="40" t="s">
        <v>42</v>
      </c>
      <c r="O414" s="45" t="s">
        <v>1737</v>
      </c>
      <c r="P414" s="46" t="str">
        <f>HYPERLINK("https://nptel.ac.in/noc/courses/noc19/SEM2/noc19-ph15","https://nptel.ac.in/noc/courses/noc19/SEM2/noc19-ph15")</f>
        <v>https://nptel.ac.in/noc/courses/noc19/SEM2/noc19-ph15</v>
      </c>
      <c r="Q414" s="46" t="str">
        <f>HYPERLINK("https://nptel.ac.in/courses/115/103/115103115/","https://nptel.ac.in/courses/115/103/115103115/")</f>
        <v>https://nptel.ac.in/courses/115/103/115103115/</v>
      </c>
    </row>
    <row r="415">
      <c r="A415" s="33">
        <v>404.0</v>
      </c>
      <c r="B415" s="34" t="s">
        <v>1738</v>
      </c>
      <c r="C415" s="56" t="s">
        <v>1718</v>
      </c>
      <c r="D415" s="47" t="s">
        <v>1739</v>
      </c>
      <c r="E415" s="56" t="s">
        <v>1740</v>
      </c>
      <c r="F415" s="48" t="s">
        <v>120</v>
      </c>
      <c r="G415" s="43" t="s">
        <v>4</v>
      </c>
      <c r="H415" s="43" t="s">
        <v>47</v>
      </c>
      <c r="I415" s="37">
        <v>44088.0</v>
      </c>
      <c r="J415" s="37">
        <v>44169.0</v>
      </c>
      <c r="K415" s="38">
        <v>44185.0</v>
      </c>
      <c r="L415" s="39" t="s">
        <v>28</v>
      </c>
      <c r="M415" s="39" t="s">
        <v>41</v>
      </c>
      <c r="N415" s="40" t="s">
        <v>42</v>
      </c>
      <c r="O415" s="45" t="s">
        <v>1741</v>
      </c>
      <c r="P415" s="46" t="str">
        <f>HYPERLINK("https://nptel.ac.in/noc/courses/noc18/SEM1/noc18-ph02","https://nptel.ac.in/noc/courses/noc18/SEM1/noc18-ph02")</f>
        <v>https://nptel.ac.in/noc/courses/noc18/SEM1/noc18-ph02</v>
      </c>
      <c r="Q415" s="46" t="str">
        <f>HYPERLINK("https://nptel.ac.in/courses/115/103/115103101/","https://nptel.ac.in/courses/115/103/115103101/")</f>
        <v>https://nptel.ac.in/courses/115/103/115103101/</v>
      </c>
    </row>
    <row r="416">
      <c r="A416" s="33">
        <v>405.0</v>
      </c>
      <c r="B416" s="34" t="s">
        <v>1742</v>
      </c>
      <c r="C416" s="56" t="s">
        <v>1718</v>
      </c>
      <c r="D416" s="56" t="s">
        <v>1743</v>
      </c>
      <c r="E416" s="56" t="s">
        <v>1744</v>
      </c>
      <c r="F416" s="43" t="s">
        <v>421</v>
      </c>
      <c r="G416" s="43" t="s">
        <v>4</v>
      </c>
      <c r="H416" s="43" t="s">
        <v>47</v>
      </c>
      <c r="I416" s="37">
        <v>44088.0</v>
      </c>
      <c r="J416" s="37">
        <v>44169.0</v>
      </c>
      <c r="K416" s="38">
        <v>44185.0</v>
      </c>
      <c r="L416" s="39" t="s">
        <v>100</v>
      </c>
      <c r="M416" s="39" t="s">
        <v>41</v>
      </c>
      <c r="N416" s="40" t="s">
        <v>42</v>
      </c>
      <c r="O416" s="45" t="s">
        <v>1745</v>
      </c>
      <c r="P416" s="46" t="str">
        <f>HYPERLINK("https://nptel.ac.in/noc/courses/noc19/SEM2/noc19-ph16","https://nptel.ac.in/noc/courses/noc19/SEM2/noc19-ph16")</f>
        <v>https://nptel.ac.in/noc/courses/noc19/SEM2/noc19-ph16</v>
      </c>
      <c r="Q416" s="46" t="str">
        <f>HYPERLINK("https://nptel.ac.in/courses/115/106/115106118/","https://nptel.ac.in/courses/115/106/115106118/")</f>
        <v>https://nptel.ac.in/courses/115/106/115106118/</v>
      </c>
    </row>
    <row r="417">
      <c r="A417" s="33">
        <v>406.0</v>
      </c>
      <c r="B417" s="34" t="s">
        <v>1746</v>
      </c>
      <c r="C417" s="56" t="s">
        <v>1718</v>
      </c>
      <c r="D417" s="47" t="s">
        <v>1747</v>
      </c>
      <c r="E417" s="47" t="s">
        <v>1748</v>
      </c>
      <c r="F417" s="48" t="s">
        <v>147</v>
      </c>
      <c r="G417" s="36" t="s">
        <v>39</v>
      </c>
      <c r="H417" s="43" t="s">
        <v>47</v>
      </c>
      <c r="I417" s="37">
        <v>44088.0</v>
      </c>
      <c r="J417" s="37">
        <v>44141.0</v>
      </c>
      <c r="K417" s="38">
        <v>44183.0</v>
      </c>
      <c r="L417" s="39" t="s">
        <v>28</v>
      </c>
      <c r="M417" s="39" t="s">
        <v>29</v>
      </c>
      <c r="N417" s="40" t="s">
        <v>42</v>
      </c>
      <c r="O417" s="45" t="s">
        <v>1749</v>
      </c>
      <c r="P417" s="46" t="str">
        <f>HYPERLINK("https://nptel.ac.in/noc/courses/noc19/SEM2/noc19-ph13","https://nptel.ac.in/noc/courses/noc19/SEM2/noc19-ph13")</f>
        <v>https://nptel.ac.in/noc/courses/noc19/SEM2/noc19-ph13</v>
      </c>
      <c r="Q417" s="46" t="str">
        <f>HYPERLINK("https://nptel.ac.in/courses/115/107/115107116/","https://nptel.ac.in/courses/115/107/115107116/")</f>
        <v>https://nptel.ac.in/courses/115/107/115107116/</v>
      </c>
    </row>
    <row r="418">
      <c r="A418" s="33">
        <v>407.0</v>
      </c>
      <c r="B418" s="34" t="s">
        <v>1750</v>
      </c>
      <c r="C418" s="56" t="s">
        <v>1718</v>
      </c>
      <c r="D418" s="175" t="s">
        <v>1751</v>
      </c>
      <c r="E418" s="35" t="s">
        <v>1752</v>
      </c>
      <c r="F418" s="43" t="s">
        <v>421</v>
      </c>
      <c r="G418" s="43" t="s">
        <v>4</v>
      </c>
      <c r="H418" s="43" t="s">
        <v>47</v>
      </c>
      <c r="I418" s="37">
        <v>44088.0</v>
      </c>
      <c r="J418" s="37">
        <v>44169.0</v>
      </c>
      <c r="K418" s="38">
        <v>44184.0</v>
      </c>
      <c r="L418" s="39" t="s">
        <v>48</v>
      </c>
      <c r="M418" s="39" t="s">
        <v>49</v>
      </c>
      <c r="N418" s="39" t="s">
        <v>50</v>
      </c>
      <c r="O418" s="45" t="s">
        <v>1753</v>
      </c>
      <c r="P418" s="46" t="str">
        <f>HYPERLINK("https://nptel.ac.in/noc/courses/noc19/SEM2/noc19-ph18","https://nptel.ac.in/noc/courses/noc19/SEM2/noc19-ph18")</f>
        <v>https://nptel.ac.in/noc/courses/noc19/SEM2/noc19-ph18</v>
      </c>
      <c r="Q418" s="46" t="str">
        <f>HYPERLINK("https://nptel.ac.in/courses/115/106/115106119/","https://nptel.ac.in/courses/115/106/115106119/")</f>
        <v>https://nptel.ac.in/courses/115/106/115106119/</v>
      </c>
    </row>
    <row r="419">
      <c r="A419" s="33">
        <v>408.0</v>
      </c>
      <c r="B419" s="34" t="s">
        <v>1754</v>
      </c>
      <c r="C419" s="56" t="s">
        <v>1718</v>
      </c>
      <c r="D419" s="47" t="s">
        <v>1755</v>
      </c>
      <c r="E419" s="58" t="s">
        <v>1756</v>
      </c>
      <c r="F419" s="77" t="s">
        <v>120</v>
      </c>
      <c r="G419" s="36" t="s">
        <v>39</v>
      </c>
      <c r="H419" s="43" t="s">
        <v>47</v>
      </c>
      <c r="I419" s="37">
        <v>44088.0</v>
      </c>
      <c r="J419" s="37">
        <v>44141.0</v>
      </c>
      <c r="K419" s="38">
        <v>44184.0</v>
      </c>
      <c r="L419" s="39" t="s">
        <v>28</v>
      </c>
      <c r="M419" s="39" t="s">
        <v>49</v>
      </c>
      <c r="N419" s="40" t="s">
        <v>42</v>
      </c>
      <c r="O419" s="45" t="s">
        <v>1757</v>
      </c>
      <c r="P419" s="46" t="str">
        <f>HYPERLINK("https://nptel.ac.in/noc/courses/noc19/SEM2/noc19-ph11","https://nptel.ac.in/noc/courses/noc19/SEM2/noc19-ph11")</f>
        <v>https://nptel.ac.in/noc/courses/noc19/SEM2/noc19-ph11</v>
      </c>
      <c r="Q419" s="46" t="str">
        <f>HYPERLINK("https://nptel.ac.in/courses/115/103/115103114/","https://nptel.ac.in/courses/115/103/115103114/")</f>
        <v>https://nptel.ac.in/courses/115/103/115103114/</v>
      </c>
    </row>
    <row r="420">
      <c r="A420" s="33">
        <v>409.0</v>
      </c>
      <c r="B420" s="34" t="s">
        <v>1758</v>
      </c>
      <c r="C420" s="56" t="s">
        <v>1718</v>
      </c>
      <c r="D420" s="47" t="s">
        <v>1759</v>
      </c>
      <c r="E420" s="34" t="s">
        <v>1760</v>
      </c>
      <c r="F420" s="176" t="s">
        <v>430</v>
      </c>
      <c r="G420" s="176" t="s">
        <v>4</v>
      </c>
      <c r="H420" s="43" t="s">
        <v>47</v>
      </c>
      <c r="I420" s="37">
        <v>44088.0</v>
      </c>
      <c r="J420" s="37">
        <v>44169.0</v>
      </c>
      <c r="K420" s="38">
        <v>44184.0</v>
      </c>
      <c r="L420" s="39" t="s">
        <v>28</v>
      </c>
      <c r="M420" s="39" t="s">
        <v>29</v>
      </c>
      <c r="N420" s="40" t="s">
        <v>42</v>
      </c>
      <c r="O420" s="45" t="s">
        <v>1761</v>
      </c>
      <c r="P420" s="44" t="s">
        <v>1762</v>
      </c>
      <c r="Q420" s="44" t="s">
        <v>1763</v>
      </c>
    </row>
    <row r="421">
      <c r="A421" s="33">
        <v>410.0</v>
      </c>
      <c r="B421" s="34" t="s">
        <v>1764</v>
      </c>
      <c r="C421" s="47" t="s">
        <v>1765</v>
      </c>
      <c r="D421" s="47" t="s">
        <v>1766</v>
      </c>
      <c r="E421" s="56" t="s">
        <v>1767</v>
      </c>
      <c r="F421" s="43" t="s">
        <v>126</v>
      </c>
      <c r="G421" s="43" t="s">
        <v>4</v>
      </c>
      <c r="H421" s="43" t="s">
        <v>47</v>
      </c>
      <c r="I421" s="37">
        <v>44088.0</v>
      </c>
      <c r="J421" s="37">
        <v>44169.0</v>
      </c>
      <c r="K421" s="38">
        <v>44185.0</v>
      </c>
      <c r="L421" s="39" t="s">
        <v>100</v>
      </c>
      <c r="M421" s="39" t="s">
        <v>41</v>
      </c>
      <c r="N421" s="40" t="s">
        <v>42</v>
      </c>
      <c r="O421" s="45" t="s">
        <v>1768</v>
      </c>
      <c r="P421" s="46" t="str">
        <f>HYPERLINK("https://nptel.ac.in/noc/courses/noc15/SEM1/noc15-oe01","https://nptel.ac.in/noc/courses/noc15/SEM1/noc15-oe01")</f>
        <v>https://nptel.ac.in/noc/courses/noc15/SEM1/noc15-oe01</v>
      </c>
      <c r="Q421" s="46" t="str">
        <f>HYPERLINK("https://nptel.ac.in/courses/114/106/114106038/","https://nptel.ac.in/courses/114/106/114106038/")</f>
        <v>https://nptel.ac.in/courses/114/106/114106038/</v>
      </c>
    </row>
    <row r="422">
      <c r="A422" s="33">
        <v>411.0</v>
      </c>
      <c r="B422" s="34" t="s">
        <v>1769</v>
      </c>
      <c r="C422" s="47" t="s">
        <v>1765</v>
      </c>
      <c r="D422" s="47" t="s">
        <v>1770</v>
      </c>
      <c r="E422" s="56" t="s">
        <v>1767</v>
      </c>
      <c r="F422" s="43" t="s">
        <v>126</v>
      </c>
      <c r="G422" s="43" t="s">
        <v>4</v>
      </c>
      <c r="H422" s="43" t="s">
        <v>47</v>
      </c>
      <c r="I422" s="37">
        <v>44088.0</v>
      </c>
      <c r="J422" s="37">
        <v>44169.0</v>
      </c>
      <c r="K422" s="38">
        <v>44184.0</v>
      </c>
      <c r="L422" s="39" t="s">
        <v>28</v>
      </c>
      <c r="M422" s="39" t="s">
        <v>49</v>
      </c>
      <c r="N422" s="40" t="s">
        <v>42</v>
      </c>
      <c r="O422" s="45" t="s">
        <v>1771</v>
      </c>
      <c r="P422" s="46" t="str">
        <f>HYPERLINK("https://nptel.ac.in/noc/courses/noc18/SEM1/noc18-oe01","https://nptel.ac.in/noc/courses/noc18/SEM1/noc18-oe01")</f>
        <v>https://nptel.ac.in/noc/courses/noc18/SEM1/noc18-oe01</v>
      </c>
      <c r="Q422" s="46" t="str">
        <f>HYPERLINK("https://nptel.ac.in/courses/114/106/114106045/","https://nptel.ac.in/courses/114/106/114106045/")</f>
        <v>https://nptel.ac.in/courses/114/106/114106045/</v>
      </c>
    </row>
    <row r="423">
      <c r="A423" s="33">
        <v>412.0</v>
      </c>
      <c r="B423" s="34" t="s">
        <v>1772</v>
      </c>
      <c r="C423" s="47" t="s">
        <v>1773</v>
      </c>
      <c r="D423" s="56" t="s">
        <v>1774</v>
      </c>
      <c r="E423" s="56" t="s">
        <v>1775</v>
      </c>
      <c r="F423" s="43" t="s">
        <v>430</v>
      </c>
      <c r="G423" s="43" t="s">
        <v>4</v>
      </c>
      <c r="H423" s="43" t="s">
        <v>40</v>
      </c>
      <c r="I423" s="37">
        <v>44088.0</v>
      </c>
      <c r="J423" s="37">
        <v>44169.0</v>
      </c>
      <c r="K423" s="38">
        <v>44185.0</v>
      </c>
      <c r="L423" s="60" t="s">
        <v>28</v>
      </c>
      <c r="M423" s="60" t="s">
        <v>49</v>
      </c>
      <c r="N423" s="141" t="s">
        <v>42</v>
      </c>
      <c r="O423" s="45" t="s">
        <v>1776</v>
      </c>
      <c r="P423" s="42"/>
      <c r="Q423" s="42"/>
    </row>
    <row r="424">
      <c r="A424" s="33">
        <v>413.0</v>
      </c>
      <c r="B424" s="34" t="s">
        <v>1777</v>
      </c>
      <c r="C424" s="47" t="s">
        <v>1773</v>
      </c>
      <c r="D424" s="56" t="s">
        <v>1778</v>
      </c>
      <c r="E424" s="56" t="s">
        <v>1775</v>
      </c>
      <c r="F424" s="43" t="s">
        <v>430</v>
      </c>
      <c r="G424" s="43" t="s">
        <v>4</v>
      </c>
      <c r="H424" s="43" t="s">
        <v>47</v>
      </c>
      <c r="I424" s="37">
        <v>44088.0</v>
      </c>
      <c r="J424" s="37">
        <v>44169.0</v>
      </c>
      <c r="K424" s="38">
        <v>44184.0</v>
      </c>
      <c r="L424" s="39" t="s">
        <v>28</v>
      </c>
      <c r="M424" s="39" t="s">
        <v>41</v>
      </c>
      <c r="N424" s="40" t="s">
        <v>42</v>
      </c>
      <c r="O424" s="45" t="s">
        <v>1779</v>
      </c>
      <c r="P424" s="46" t="str">
        <f>HYPERLINK("https://nptel.ac.in/noc/courses/noc19/SEM2/noc19-te08","https://nptel.ac.in/noc/courses/noc19/SEM2/noc19-te08")</f>
        <v>https://nptel.ac.in/noc/courses/noc19/SEM2/noc19-te08</v>
      </c>
      <c r="Q424" s="46" t="str">
        <f>HYPERLINK("https://nptel.ac.in/courses/116/102/116102047/","https://nptel.ac.in/courses/116/102/116102047/")</f>
        <v>https://nptel.ac.in/courses/116/102/116102047/</v>
      </c>
    </row>
    <row r="425">
      <c r="A425" s="33">
        <v>414.0</v>
      </c>
      <c r="B425" s="34" t="s">
        <v>1780</v>
      </c>
      <c r="C425" s="47" t="s">
        <v>1773</v>
      </c>
      <c r="D425" s="56" t="s">
        <v>1781</v>
      </c>
      <c r="E425" s="47" t="s">
        <v>1782</v>
      </c>
      <c r="F425" s="43" t="s">
        <v>430</v>
      </c>
      <c r="G425" s="43" t="s">
        <v>4</v>
      </c>
      <c r="H425" s="43" t="s">
        <v>47</v>
      </c>
      <c r="I425" s="37">
        <v>44088.0</v>
      </c>
      <c r="J425" s="37">
        <v>44169.0</v>
      </c>
      <c r="K425" s="38">
        <v>44185.0</v>
      </c>
      <c r="L425" s="39" t="s">
        <v>28</v>
      </c>
      <c r="M425" s="39" t="s">
        <v>49</v>
      </c>
      <c r="N425" s="40" t="s">
        <v>42</v>
      </c>
      <c r="O425" s="45" t="s">
        <v>1783</v>
      </c>
      <c r="P425" s="46" t="str">
        <f>HYPERLINK("https://nptel.ac.in/noc/courses/noc19/SEM2/noc19-te10","https://nptel.ac.in/noc/courses/noc19/SEM2/noc19-te10")</f>
        <v>https://nptel.ac.in/noc/courses/noc19/SEM2/noc19-te10</v>
      </c>
      <c r="Q425" s="46" t="str">
        <f>HYPERLINK("https://nptel.ac.in/courses/116/102/116102056/","https://nptel.ac.in/courses/116/102/116102056/")</f>
        <v>https://nptel.ac.in/courses/116/102/116102056/</v>
      </c>
    </row>
    <row r="426">
      <c r="A426" s="33">
        <v>415.0</v>
      </c>
      <c r="B426" s="34" t="s">
        <v>1784</v>
      </c>
      <c r="C426" s="47" t="s">
        <v>1773</v>
      </c>
      <c r="D426" s="56" t="s">
        <v>1785</v>
      </c>
      <c r="E426" s="56" t="s">
        <v>1786</v>
      </c>
      <c r="F426" s="43" t="s">
        <v>430</v>
      </c>
      <c r="G426" s="43" t="s">
        <v>4</v>
      </c>
      <c r="H426" s="43" t="s">
        <v>47</v>
      </c>
      <c r="I426" s="37">
        <v>44088.0</v>
      </c>
      <c r="J426" s="37">
        <v>44169.0</v>
      </c>
      <c r="K426" s="38">
        <v>44184.0</v>
      </c>
      <c r="L426" s="39" t="s">
        <v>28</v>
      </c>
      <c r="M426" s="39" t="s">
        <v>29</v>
      </c>
      <c r="N426" s="40" t="s">
        <v>42</v>
      </c>
      <c r="O426" s="45" t="s">
        <v>1787</v>
      </c>
      <c r="P426" s="46" t="str">
        <f>HYPERLINK("https://nptel.ac.in/noc/courses/noc19/SEM2/noc19-te06","https://nptel.ac.in/noc/courses/noc19/SEM2/noc19-te06")</f>
        <v>https://nptel.ac.in/noc/courses/noc19/SEM2/noc19-te06</v>
      </c>
      <c r="Q426" s="46" t="str">
        <f>HYPERLINK("https://nptel.ac.in/courses/116/102/116102054/","https://nptel.ac.in/courses/116/102/116102054/")</f>
        <v>https://nptel.ac.in/courses/116/102/116102054/</v>
      </c>
    </row>
    <row r="427">
      <c r="A427" s="33">
        <v>416.0</v>
      </c>
      <c r="B427" s="34" t="s">
        <v>1788</v>
      </c>
      <c r="C427" s="47" t="s">
        <v>1773</v>
      </c>
      <c r="D427" s="56" t="s">
        <v>1789</v>
      </c>
      <c r="E427" s="47" t="s">
        <v>1790</v>
      </c>
      <c r="F427" s="43" t="s">
        <v>430</v>
      </c>
      <c r="G427" s="43" t="s">
        <v>4</v>
      </c>
      <c r="H427" s="43" t="s">
        <v>47</v>
      </c>
      <c r="I427" s="37">
        <v>44088.0</v>
      </c>
      <c r="J427" s="37">
        <v>44169.0</v>
      </c>
      <c r="K427" s="38">
        <v>44185.0</v>
      </c>
      <c r="L427" s="39" t="s">
        <v>48</v>
      </c>
      <c r="M427" s="39" t="s">
        <v>49</v>
      </c>
      <c r="N427" s="39" t="s">
        <v>50</v>
      </c>
      <c r="O427" s="45" t="s">
        <v>1791</v>
      </c>
      <c r="P427" s="46" t="str">
        <f>HYPERLINK("https://nptel.ac.in/noc/courses/noc19/SEM2/noc19-te07","https://nptel.ac.in/noc/courses/noc19/SEM2/noc19-te07")</f>
        <v>https://nptel.ac.in/noc/courses/noc19/SEM2/noc19-te07</v>
      </c>
      <c r="Q427" s="46" t="str">
        <f>HYPERLINK("https://nptel.ac.in/courses/116/102/116102055/","https://nptel.ac.in/courses/116/102/116102055/")</f>
        <v>https://nptel.ac.in/courses/116/102/116102055/</v>
      </c>
    </row>
    <row r="428">
      <c r="A428" s="33">
        <v>417.0</v>
      </c>
      <c r="B428" s="34" t="s">
        <v>1792</v>
      </c>
      <c r="C428" s="47" t="s">
        <v>1773</v>
      </c>
      <c r="D428" s="56" t="s">
        <v>1793</v>
      </c>
      <c r="E428" s="47" t="s">
        <v>1790</v>
      </c>
      <c r="F428" s="43" t="s">
        <v>430</v>
      </c>
      <c r="G428" s="48" t="s">
        <v>39</v>
      </c>
      <c r="H428" s="43" t="s">
        <v>47</v>
      </c>
      <c r="I428" s="37">
        <v>44088.0</v>
      </c>
      <c r="J428" s="37">
        <v>44141.0</v>
      </c>
      <c r="K428" s="38">
        <v>44183.0</v>
      </c>
      <c r="L428" s="39" t="s">
        <v>48</v>
      </c>
      <c r="M428" s="39" t="s">
        <v>49</v>
      </c>
      <c r="N428" s="39" t="s">
        <v>50</v>
      </c>
      <c r="O428" s="45" t="s">
        <v>1794</v>
      </c>
      <c r="P428" s="46" t="str">
        <f>HYPERLINK("https://nptel.ac.in/noc/courses/noc19/SEM2/noc19-te09","https://nptel.ac.in/noc/courses/noc19/SEM2/noc19-te09")</f>
        <v>https://nptel.ac.in/noc/courses/noc19/SEM2/noc19-te09</v>
      </c>
      <c r="Q428" s="46" t="str">
        <f>HYPERLINK("https://nptel.ac.in/courses/116/102/116102048/","https://nptel.ac.in/courses/116/102/116102048/")</f>
        <v>https://nptel.ac.in/courses/116/102/116102048/</v>
      </c>
    </row>
    <row r="429">
      <c r="A429" s="33"/>
      <c r="L429" s="177"/>
    </row>
    <row r="430">
      <c r="A430" s="178"/>
    </row>
    <row r="431">
      <c r="A431" s="178"/>
    </row>
    <row r="432">
      <c r="A432" s="178"/>
    </row>
    <row r="433">
      <c r="A433" s="178"/>
    </row>
    <row r="434">
      <c r="A434" s="178"/>
    </row>
    <row r="435">
      <c r="A435" s="178"/>
    </row>
    <row r="436">
      <c r="A436" s="178"/>
    </row>
  </sheetData>
  <mergeCells count="8">
    <mergeCell ref="A1:F1"/>
    <mergeCell ref="A2:E2"/>
    <mergeCell ref="B6:C6"/>
    <mergeCell ref="D6:F6"/>
    <mergeCell ref="B7:F7"/>
    <mergeCell ref="B8:F8"/>
    <mergeCell ref="B9:F9"/>
    <mergeCell ref="B10:F10"/>
  </mergeCells>
  <hyperlinks>
    <hyperlink r:id="rId1" ref="A11"/>
    <hyperlink r:id="rId2" ref="O12"/>
    <hyperlink r:id="rId3" ref="O13"/>
    <hyperlink r:id="rId4" ref="P13"/>
    <hyperlink r:id="rId5" ref="Q13"/>
    <hyperlink r:id="rId6" ref="O14"/>
    <hyperlink r:id="rId7" ref="O15"/>
    <hyperlink r:id="rId8" ref="P15"/>
    <hyperlink r:id="rId9" ref="Q15"/>
    <hyperlink r:id="rId10" ref="O16"/>
    <hyperlink r:id="rId11" ref="O17"/>
    <hyperlink r:id="rId12" ref="O18"/>
    <hyperlink r:id="rId13" ref="O19"/>
    <hyperlink r:id="rId14" ref="O20"/>
    <hyperlink r:id="rId15" ref="O21"/>
    <hyperlink r:id="rId16" ref="O22"/>
    <hyperlink r:id="rId17" ref="O23"/>
    <hyperlink r:id="rId18" ref="O24"/>
    <hyperlink r:id="rId19" ref="O25"/>
    <hyperlink r:id="rId20" ref="O26"/>
    <hyperlink r:id="rId21" ref="O27"/>
    <hyperlink r:id="rId22" ref="O28"/>
    <hyperlink r:id="rId23" ref="O29"/>
    <hyperlink r:id="rId24" ref="O30"/>
    <hyperlink r:id="rId25" ref="O31"/>
    <hyperlink r:id="rId26" ref="O32"/>
    <hyperlink r:id="rId27" ref="O33"/>
    <hyperlink r:id="rId28" ref="O34"/>
    <hyperlink r:id="rId29" ref="O35"/>
    <hyperlink r:id="rId30" ref="O36"/>
    <hyperlink r:id="rId31" ref="O37"/>
    <hyperlink r:id="rId32" ref="O38"/>
    <hyperlink r:id="rId33" ref="O39"/>
    <hyperlink r:id="rId34" ref="O40"/>
    <hyperlink r:id="rId35" ref="O41"/>
    <hyperlink r:id="rId36" ref="O42"/>
    <hyperlink r:id="rId37" ref="O43"/>
    <hyperlink r:id="rId38" ref="O44"/>
    <hyperlink r:id="rId39" ref="O45"/>
    <hyperlink r:id="rId40" ref="O46"/>
    <hyperlink r:id="rId41" ref="O47"/>
    <hyperlink r:id="rId42" ref="O48"/>
    <hyperlink r:id="rId43" ref="O49"/>
    <hyperlink r:id="rId44" ref="O50"/>
    <hyperlink r:id="rId45" ref="Q50"/>
    <hyperlink r:id="rId46" ref="O51"/>
    <hyperlink r:id="rId47" ref="O52"/>
    <hyperlink r:id="rId48" ref="O53"/>
    <hyperlink r:id="rId49" ref="O54"/>
    <hyperlink r:id="rId50" ref="O55"/>
    <hyperlink r:id="rId51" ref="O56"/>
    <hyperlink r:id="rId52" ref="O57"/>
    <hyperlink r:id="rId53" ref="O58"/>
    <hyperlink r:id="rId54" ref="O59"/>
    <hyperlink r:id="rId55" ref="O60"/>
    <hyperlink r:id="rId56" ref="O61"/>
    <hyperlink r:id="rId57" ref="O62"/>
    <hyperlink r:id="rId58" ref="O63"/>
    <hyperlink r:id="rId59" ref="P63"/>
    <hyperlink r:id="rId60" ref="Q63"/>
    <hyperlink r:id="rId61" ref="O64"/>
    <hyperlink r:id="rId62" ref="P64"/>
    <hyperlink r:id="rId63" ref="Q64"/>
    <hyperlink r:id="rId64" ref="O65"/>
    <hyperlink r:id="rId65" ref="P65"/>
    <hyperlink r:id="rId66" ref="Q65"/>
    <hyperlink r:id="rId67" ref="O66"/>
    <hyperlink r:id="rId68" ref="P66"/>
    <hyperlink r:id="rId69" ref="Q66"/>
    <hyperlink r:id="rId70" ref="O67"/>
    <hyperlink r:id="rId71" ref="P67"/>
    <hyperlink r:id="rId72" ref="Q67"/>
    <hyperlink r:id="rId73" ref="O68"/>
    <hyperlink r:id="rId74" ref="O69"/>
    <hyperlink r:id="rId75" ref="O70"/>
    <hyperlink r:id="rId76" ref="O71"/>
    <hyperlink r:id="rId77" ref="O72"/>
    <hyperlink r:id="rId78" ref="O73"/>
    <hyperlink r:id="rId79" ref="O74"/>
    <hyperlink r:id="rId80" ref="O75"/>
    <hyperlink r:id="rId81" ref="O76"/>
    <hyperlink r:id="rId82" ref="O77"/>
    <hyperlink r:id="rId83" ref="O78"/>
    <hyperlink r:id="rId84" ref="O79"/>
    <hyperlink r:id="rId85" ref="O80"/>
    <hyperlink r:id="rId86" ref="O81"/>
    <hyperlink r:id="rId87" ref="O82"/>
    <hyperlink r:id="rId88" ref="O83"/>
    <hyperlink r:id="rId89" ref="O84"/>
    <hyperlink r:id="rId90" ref="O85"/>
    <hyperlink r:id="rId91" ref="O86"/>
    <hyperlink r:id="rId92" ref="O87"/>
    <hyperlink r:id="rId93" ref="O88"/>
    <hyperlink r:id="rId94" ref="O89"/>
    <hyperlink r:id="rId95" ref="O90"/>
    <hyperlink r:id="rId96" ref="O91"/>
    <hyperlink r:id="rId97" ref="O92"/>
    <hyperlink r:id="rId98" ref="P92"/>
    <hyperlink r:id="rId99" ref="Q92"/>
    <hyperlink r:id="rId100" ref="O93"/>
    <hyperlink r:id="rId101" ref="O94"/>
    <hyperlink r:id="rId102" ref="O95"/>
    <hyperlink r:id="rId103" ref="O96"/>
    <hyperlink r:id="rId104" ref="O97"/>
    <hyperlink r:id="rId105" ref="O98"/>
    <hyperlink r:id="rId106" ref="O99"/>
    <hyperlink r:id="rId107" ref="O100"/>
    <hyperlink r:id="rId108" ref="O101"/>
    <hyperlink r:id="rId109" ref="O102"/>
    <hyperlink r:id="rId110" ref="O103"/>
    <hyperlink r:id="rId111" ref="O104"/>
    <hyperlink r:id="rId112" ref="O105"/>
    <hyperlink r:id="rId113" ref="O106"/>
    <hyperlink r:id="rId114" ref="O107"/>
    <hyperlink r:id="rId115" ref="O108"/>
    <hyperlink r:id="rId116" ref="O109"/>
    <hyperlink r:id="rId117" ref="O110"/>
    <hyperlink r:id="rId118" ref="O111"/>
    <hyperlink r:id="rId119" ref="O112"/>
    <hyperlink r:id="rId120" ref="O113"/>
    <hyperlink r:id="rId121" ref="O114"/>
    <hyperlink r:id="rId122" ref="O115"/>
    <hyperlink r:id="rId123" ref="O116"/>
    <hyperlink r:id="rId124" ref="O117"/>
    <hyperlink r:id="rId125" ref="O118"/>
    <hyperlink r:id="rId126" ref="O119"/>
    <hyperlink r:id="rId127" ref="O120"/>
    <hyperlink r:id="rId128" ref="O121"/>
    <hyperlink r:id="rId129" ref="O122"/>
    <hyperlink r:id="rId130" ref="O123"/>
    <hyperlink r:id="rId131" ref="O124"/>
    <hyperlink r:id="rId132" ref="O125"/>
    <hyperlink r:id="rId133" ref="O126"/>
    <hyperlink r:id="rId134" ref="O127"/>
    <hyperlink r:id="rId135" ref="O128"/>
    <hyperlink r:id="rId136" ref="O129"/>
    <hyperlink r:id="rId137" ref="O130"/>
    <hyperlink r:id="rId138" ref="O131"/>
    <hyperlink r:id="rId139" ref="O132"/>
    <hyperlink r:id="rId140" ref="P132"/>
    <hyperlink r:id="rId141" ref="Q132"/>
    <hyperlink r:id="rId142" ref="O133"/>
    <hyperlink r:id="rId143" ref="O134"/>
    <hyperlink r:id="rId144" ref="O135"/>
    <hyperlink r:id="rId145" ref="P135"/>
    <hyperlink r:id="rId146" ref="O136"/>
    <hyperlink r:id="rId147" ref="O137"/>
    <hyperlink r:id="rId148" ref="O138"/>
    <hyperlink r:id="rId149" ref="O139"/>
    <hyperlink r:id="rId150" ref="O140"/>
    <hyperlink r:id="rId151" ref="O141"/>
    <hyperlink r:id="rId152" ref="Q141"/>
    <hyperlink r:id="rId153" ref="O142"/>
    <hyperlink r:id="rId154" ref="O143"/>
    <hyperlink r:id="rId155" ref="O144"/>
    <hyperlink r:id="rId156" ref="O145"/>
    <hyperlink r:id="rId157" ref="O146"/>
    <hyperlink r:id="rId158" ref="O147"/>
    <hyperlink r:id="rId159" ref="O148"/>
    <hyperlink r:id="rId160" ref="O149"/>
    <hyperlink r:id="rId161" ref="O150"/>
    <hyperlink r:id="rId162" ref="O151"/>
    <hyperlink r:id="rId163" ref="O152"/>
    <hyperlink r:id="rId164" ref="O153"/>
    <hyperlink r:id="rId165" ref="O154"/>
    <hyperlink r:id="rId166" ref="O155"/>
    <hyperlink r:id="rId167" ref="O156"/>
    <hyperlink r:id="rId168" ref="O157"/>
    <hyperlink r:id="rId169" ref="O158"/>
    <hyperlink r:id="rId170" ref="P158"/>
    <hyperlink r:id="rId171" ref="O159"/>
    <hyperlink r:id="rId172" ref="O160"/>
    <hyperlink r:id="rId173" ref="P160"/>
    <hyperlink r:id="rId174" ref="O161"/>
    <hyperlink r:id="rId175" ref="O162"/>
    <hyperlink r:id="rId176" ref="O163"/>
    <hyperlink r:id="rId177" ref="O164"/>
    <hyperlink r:id="rId178" ref="O165"/>
    <hyperlink r:id="rId179" ref="O166"/>
    <hyperlink r:id="rId180" ref="O167"/>
    <hyperlink r:id="rId181" ref="O168"/>
    <hyperlink r:id="rId182" ref="O169"/>
    <hyperlink r:id="rId183" ref="O170"/>
    <hyperlink r:id="rId184" ref="O171"/>
    <hyperlink r:id="rId185" ref="P171"/>
    <hyperlink r:id="rId186" ref="Q171"/>
    <hyperlink r:id="rId187" ref="O172"/>
    <hyperlink r:id="rId188" ref="P172"/>
    <hyperlink r:id="rId189" ref="Q172"/>
    <hyperlink r:id="rId190" ref="O173"/>
    <hyperlink r:id="rId191" ref="P173"/>
    <hyperlink r:id="rId192" ref="Q173"/>
    <hyperlink r:id="rId193" ref="O174"/>
    <hyperlink r:id="rId194" ref="P174"/>
    <hyperlink r:id="rId195" ref="Q174"/>
    <hyperlink r:id="rId196" ref="O175"/>
    <hyperlink r:id="rId197" ref="P175"/>
    <hyperlink r:id="rId198" ref="Q175"/>
    <hyperlink r:id="rId199" ref="O176"/>
    <hyperlink r:id="rId200" ref="P176"/>
    <hyperlink r:id="rId201" ref="Q176"/>
    <hyperlink r:id="rId202" ref="O177"/>
    <hyperlink r:id="rId203" ref="O178"/>
    <hyperlink r:id="rId204" ref="O179"/>
    <hyperlink r:id="rId205" ref="O180"/>
    <hyperlink r:id="rId206" ref="O181"/>
    <hyperlink r:id="rId207" ref="O182"/>
    <hyperlink r:id="rId208" ref="O183"/>
    <hyperlink r:id="rId209" ref="O184"/>
    <hyperlink r:id="rId210" ref="P184"/>
    <hyperlink r:id="rId211" ref="Q184"/>
    <hyperlink r:id="rId212" ref="O185"/>
    <hyperlink r:id="rId213" ref="O186"/>
    <hyperlink r:id="rId214" ref="O187"/>
    <hyperlink r:id="rId215" ref="O188"/>
    <hyperlink r:id="rId216" ref="O189"/>
    <hyperlink r:id="rId217" ref="O190"/>
    <hyperlink r:id="rId218" ref="O191"/>
    <hyperlink r:id="rId219" ref="O192"/>
    <hyperlink r:id="rId220" ref="O193"/>
    <hyperlink r:id="rId221" ref="O194"/>
    <hyperlink r:id="rId222" ref="O195"/>
    <hyperlink r:id="rId223" ref="P195"/>
    <hyperlink r:id="rId224" ref="O196"/>
    <hyperlink r:id="rId225" ref="O197"/>
    <hyperlink r:id="rId226" ref="O198"/>
    <hyperlink r:id="rId227" ref="O199"/>
    <hyperlink r:id="rId228" ref="O200"/>
    <hyperlink r:id="rId229" ref="O201"/>
    <hyperlink r:id="rId230" ref="O202"/>
    <hyperlink r:id="rId231" ref="O203"/>
    <hyperlink r:id="rId232" ref="O204"/>
    <hyperlink r:id="rId233" ref="O205"/>
    <hyperlink r:id="rId234" ref="O206"/>
    <hyperlink r:id="rId235" ref="O207"/>
    <hyperlink r:id="rId236" ref="O208"/>
    <hyperlink r:id="rId237" ref="O209"/>
    <hyperlink r:id="rId238" ref="O210"/>
    <hyperlink r:id="rId239" ref="O211"/>
    <hyperlink r:id="rId240" ref="O212"/>
    <hyperlink r:id="rId241" ref="Q212"/>
    <hyperlink r:id="rId242" ref="O213"/>
    <hyperlink r:id="rId243" ref="O214"/>
    <hyperlink r:id="rId244" ref="O215"/>
    <hyperlink r:id="rId245" ref="O216"/>
    <hyperlink r:id="rId246" ref="O217"/>
    <hyperlink r:id="rId247" ref="O218"/>
    <hyperlink r:id="rId248" ref="O219"/>
    <hyperlink r:id="rId249" ref="O220"/>
    <hyperlink r:id="rId250" ref="O221"/>
    <hyperlink r:id="rId251" ref="O222"/>
    <hyperlink r:id="rId252" ref="Q222"/>
    <hyperlink r:id="rId253" ref="O223"/>
    <hyperlink r:id="rId254" ref="P223"/>
    <hyperlink r:id="rId255" ref="Q223"/>
    <hyperlink r:id="rId256" ref="O224"/>
    <hyperlink r:id="rId257" ref="P224"/>
    <hyperlink r:id="rId258" ref="Q224"/>
    <hyperlink r:id="rId259" ref="O225"/>
    <hyperlink r:id="rId260" ref="O226"/>
    <hyperlink r:id="rId261" ref="O227"/>
    <hyperlink r:id="rId262" ref="P227"/>
    <hyperlink r:id="rId263" ref="Q227"/>
    <hyperlink r:id="rId264" ref="O228"/>
    <hyperlink r:id="rId265" ref="O229"/>
    <hyperlink r:id="rId266" ref="O230"/>
    <hyperlink r:id="rId267" ref="O231"/>
    <hyperlink r:id="rId268" ref="O232"/>
    <hyperlink r:id="rId269" ref="O233"/>
    <hyperlink r:id="rId270" ref="O234"/>
    <hyperlink r:id="rId271" ref="O235"/>
    <hyperlink r:id="rId272" ref="O236"/>
    <hyperlink r:id="rId273" ref="O237"/>
    <hyperlink r:id="rId274" ref="O238"/>
    <hyperlink r:id="rId275" ref="O239"/>
    <hyperlink r:id="rId276" ref="O240"/>
    <hyperlink r:id="rId277" ref="O241"/>
    <hyperlink r:id="rId278" ref="O242"/>
    <hyperlink r:id="rId279" ref="O243"/>
    <hyperlink r:id="rId280" ref="O244"/>
    <hyperlink r:id="rId281" ref="O245"/>
    <hyperlink r:id="rId282" ref="O246"/>
    <hyperlink r:id="rId283" ref="O247"/>
    <hyperlink r:id="rId284" ref="O248"/>
    <hyperlink r:id="rId285" ref="O249"/>
    <hyperlink r:id="rId286" ref="O250"/>
    <hyperlink r:id="rId287" ref="O251"/>
    <hyperlink r:id="rId288" ref="O252"/>
    <hyperlink r:id="rId289" ref="O253"/>
    <hyperlink r:id="rId290" ref="O254"/>
    <hyperlink r:id="rId291" ref="O255"/>
    <hyperlink r:id="rId292" ref="O256"/>
    <hyperlink r:id="rId293" ref="O257"/>
    <hyperlink r:id="rId294" ref="O258"/>
    <hyperlink r:id="rId295" ref="O259"/>
    <hyperlink r:id="rId296" ref="O260"/>
    <hyperlink r:id="rId297" ref="O261"/>
    <hyperlink r:id="rId298" ref="P261"/>
    <hyperlink r:id="rId299" ref="Q261"/>
    <hyperlink r:id="rId300" ref="O262"/>
    <hyperlink r:id="rId301" ref="P262"/>
    <hyperlink r:id="rId302" ref="Q262"/>
    <hyperlink r:id="rId303" ref="O263"/>
    <hyperlink r:id="rId304" ref="P263"/>
    <hyperlink r:id="rId305" ref="Q263"/>
    <hyperlink r:id="rId306" ref="O264"/>
    <hyperlink r:id="rId307" ref="P264"/>
    <hyperlink r:id="rId308" ref="Q264"/>
    <hyperlink r:id="rId309" ref="O265"/>
    <hyperlink r:id="rId310" ref="O266"/>
    <hyperlink r:id="rId311" ref="P266"/>
    <hyperlink r:id="rId312" ref="Q266"/>
    <hyperlink r:id="rId313" ref="O267"/>
    <hyperlink r:id="rId314" ref="P267"/>
    <hyperlink r:id="rId315" ref="Q267"/>
    <hyperlink r:id="rId316" ref="O268"/>
    <hyperlink r:id="rId317" ref="P268"/>
    <hyperlink r:id="rId318" ref="Q268"/>
    <hyperlink r:id="rId319" ref="O269"/>
    <hyperlink r:id="rId320" ref="P269"/>
    <hyperlink r:id="rId321" ref="Q269"/>
    <hyperlink r:id="rId322" ref="O270"/>
    <hyperlink r:id="rId323" ref="P270"/>
    <hyperlink r:id="rId324" ref="Q270"/>
    <hyperlink r:id="rId325" ref="O271"/>
    <hyperlink r:id="rId326" ref="Q271"/>
    <hyperlink r:id="rId327" ref="O272"/>
    <hyperlink r:id="rId328" ref="O273"/>
    <hyperlink r:id="rId329" ref="O274"/>
    <hyperlink r:id="rId330" ref="O275"/>
    <hyperlink r:id="rId331" ref="O276"/>
    <hyperlink r:id="rId332" ref="O277"/>
    <hyperlink r:id="rId333" ref="O278"/>
    <hyperlink r:id="rId334" ref="O279"/>
    <hyperlink r:id="rId335" ref="O280"/>
    <hyperlink r:id="rId336" ref="O281"/>
    <hyperlink r:id="rId337" ref="O282"/>
    <hyperlink r:id="rId338" ref="O283"/>
    <hyperlink r:id="rId339" ref="O284"/>
    <hyperlink r:id="rId340" ref="O285"/>
    <hyperlink r:id="rId341" ref="O286"/>
    <hyperlink r:id="rId342" ref="O287"/>
    <hyperlink r:id="rId343" ref="O288"/>
    <hyperlink r:id="rId344" ref="O289"/>
    <hyperlink r:id="rId345" ref="O290"/>
    <hyperlink r:id="rId346" ref="O291"/>
    <hyperlink r:id="rId347" ref="O292"/>
    <hyperlink r:id="rId348" ref="O293"/>
    <hyperlink r:id="rId349" ref="O294"/>
    <hyperlink r:id="rId350" ref="O295"/>
    <hyperlink r:id="rId351" ref="O296"/>
    <hyperlink r:id="rId352" ref="O297"/>
    <hyperlink r:id="rId353" ref="O298"/>
    <hyperlink r:id="rId354" ref="O299"/>
    <hyperlink r:id="rId355" ref="O300"/>
    <hyperlink r:id="rId356" ref="O301"/>
    <hyperlink r:id="rId357" ref="O302"/>
    <hyperlink r:id="rId358" ref="O303"/>
    <hyperlink r:id="rId359" ref="O304"/>
    <hyperlink r:id="rId360" ref="O305"/>
    <hyperlink r:id="rId361" ref="P305"/>
    <hyperlink r:id="rId362" ref="Q305"/>
    <hyperlink r:id="rId363" ref="O306"/>
    <hyperlink r:id="rId364" ref="O307"/>
    <hyperlink r:id="rId365" ref="P307"/>
    <hyperlink r:id="rId366" ref="Q307"/>
    <hyperlink r:id="rId367" ref="O308"/>
    <hyperlink r:id="rId368" ref="P308"/>
    <hyperlink r:id="rId369" ref="Q308"/>
    <hyperlink r:id="rId370" ref="O309"/>
    <hyperlink r:id="rId371" ref="O310"/>
    <hyperlink r:id="rId372" ref="O311"/>
    <hyperlink r:id="rId373" ref="O312"/>
    <hyperlink r:id="rId374" ref="O313"/>
    <hyperlink r:id="rId375" ref="O314"/>
    <hyperlink r:id="rId376" ref="O315"/>
    <hyperlink r:id="rId377" ref="O316"/>
    <hyperlink r:id="rId378" ref="O317"/>
    <hyperlink r:id="rId379" ref="O318"/>
    <hyperlink r:id="rId380" ref="O319"/>
    <hyperlink r:id="rId381" ref="O320"/>
    <hyperlink r:id="rId382" ref="O321"/>
    <hyperlink r:id="rId383" ref="O322"/>
    <hyperlink r:id="rId384" ref="O323"/>
    <hyperlink r:id="rId385" ref="O324"/>
    <hyperlink r:id="rId386" ref="O325"/>
    <hyperlink r:id="rId387" ref="O326"/>
    <hyperlink r:id="rId388" ref="O327"/>
    <hyperlink r:id="rId389" ref="O328"/>
    <hyperlink r:id="rId390" ref="O329"/>
    <hyperlink r:id="rId391" ref="O330"/>
    <hyperlink r:id="rId392" ref="O331"/>
    <hyperlink r:id="rId393" ref="O332"/>
    <hyperlink r:id="rId394" ref="O333"/>
    <hyperlink r:id="rId395" ref="O334"/>
    <hyperlink r:id="rId396" ref="O335"/>
    <hyperlink r:id="rId397" ref="O336"/>
    <hyperlink r:id="rId398" ref="O337"/>
    <hyperlink r:id="rId399" ref="O338"/>
    <hyperlink r:id="rId400" ref="O339"/>
    <hyperlink r:id="rId401" ref="Q339"/>
    <hyperlink r:id="rId402" ref="O340"/>
    <hyperlink r:id="rId403" ref="O341"/>
    <hyperlink r:id="rId404" ref="O342"/>
    <hyperlink r:id="rId405" ref="O343"/>
    <hyperlink r:id="rId406" ref="O344"/>
    <hyperlink r:id="rId407" ref="O345"/>
    <hyperlink r:id="rId408" ref="O346"/>
    <hyperlink r:id="rId409" ref="O347"/>
    <hyperlink r:id="rId410" ref="O348"/>
    <hyperlink r:id="rId411" ref="O349"/>
    <hyperlink r:id="rId412" ref="O350"/>
    <hyperlink r:id="rId413" ref="O351"/>
    <hyperlink r:id="rId414" ref="O352"/>
    <hyperlink r:id="rId415" ref="O353"/>
    <hyperlink r:id="rId416" ref="O354"/>
    <hyperlink r:id="rId417" ref="O355"/>
    <hyperlink r:id="rId418" ref="O356"/>
    <hyperlink r:id="rId419" ref="O357"/>
    <hyperlink r:id="rId420" ref="O358"/>
    <hyperlink r:id="rId421" ref="O359"/>
    <hyperlink r:id="rId422" ref="O360"/>
    <hyperlink r:id="rId423" ref="O361"/>
    <hyperlink r:id="rId424" ref="O362"/>
    <hyperlink r:id="rId425" ref="O363"/>
    <hyperlink r:id="rId426" ref="O364"/>
    <hyperlink r:id="rId427" ref="O365"/>
    <hyperlink r:id="rId428" ref="O366"/>
    <hyperlink r:id="rId429" ref="O367"/>
    <hyperlink r:id="rId430" ref="O368"/>
    <hyperlink r:id="rId431" ref="O369"/>
    <hyperlink r:id="rId432" ref="O370"/>
    <hyperlink r:id="rId433" ref="O371"/>
    <hyperlink r:id="rId434" ref="O372"/>
    <hyperlink r:id="rId435" ref="O373"/>
    <hyperlink r:id="rId436" ref="O374"/>
    <hyperlink r:id="rId437" ref="O375"/>
    <hyperlink r:id="rId438" ref="O376"/>
    <hyperlink r:id="rId439" ref="O377"/>
    <hyperlink r:id="rId440" ref="O378"/>
    <hyperlink r:id="rId441" ref="O379"/>
    <hyperlink r:id="rId442" ref="O380"/>
    <hyperlink r:id="rId443" ref="O381"/>
    <hyperlink r:id="rId444" ref="P381"/>
    <hyperlink r:id="rId445" ref="Q381"/>
    <hyperlink r:id="rId446" ref="O382"/>
    <hyperlink r:id="rId447" ref="O383"/>
    <hyperlink r:id="rId448" ref="P383"/>
    <hyperlink r:id="rId449" ref="Q383"/>
    <hyperlink r:id="rId450" ref="O384"/>
    <hyperlink r:id="rId451" ref="P384"/>
    <hyperlink r:id="rId452" ref="Q384"/>
    <hyperlink r:id="rId453" ref="O385"/>
    <hyperlink r:id="rId454" ref="P385"/>
    <hyperlink r:id="rId455" ref="Q385"/>
    <hyperlink r:id="rId456" ref="O386"/>
    <hyperlink r:id="rId457" ref="O387"/>
    <hyperlink r:id="rId458" ref="O388"/>
    <hyperlink r:id="rId459" ref="O389"/>
    <hyperlink r:id="rId460" ref="O390"/>
    <hyperlink r:id="rId461" ref="O391"/>
    <hyperlink r:id="rId462" ref="O392"/>
    <hyperlink r:id="rId463" ref="O393"/>
    <hyperlink r:id="rId464" ref="O394"/>
    <hyperlink r:id="rId465" ref="O395"/>
    <hyperlink r:id="rId466" ref="O396"/>
    <hyperlink r:id="rId467" ref="Q396"/>
    <hyperlink r:id="rId468" ref="O397"/>
    <hyperlink r:id="rId469" ref="O398"/>
    <hyperlink r:id="rId470" ref="Q398"/>
    <hyperlink r:id="rId471" ref="O399"/>
    <hyperlink r:id="rId472" ref="P399"/>
    <hyperlink r:id="rId473" ref="Q399"/>
    <hyperlink r:id="rId474" ref="O400"/>
    <hyperlink r:id="rId475" ref="Q400"/>
    <hyperlink r:id="rId476" ref="O401"/>
    <hyperlink r:id="rId477" ref="O402"/>
    <hyperlink r:id="rId478" ref="O403"/>
    <hyperlink r:id="rId479" ref="O404"/>
    <hyperlink r:id="rId480" ref="O405"/>
    <hyperlink r:id="rId481" ref="O406"/>
    <hyperlink r:id="rId482" ref="P406"/>
    <hyperlink r:id="rId483" ref="Q406"/>
    <hyperlink r:id="rId484" ref="O407"/>
    <hyperlink r:id="rId485" ref="P407"/>
    <hyperlink r:id="rId486" ref="Q407"/>
    <hyperlink r:id="rId487" ref="O408"/>
    <hyperlink r:id="rId488" ref="O409"/>
    <hyperlink r:id="rId489" ref="O410"/>
    <hyperlink r:id="rId490" ref="O411"/>
    <hyperlink r:id="rId491" ref="O412"/>
    <hyperlink r:id="rId492" ref="O413"/>
    <hyperlink r:id="rId493" ref="O414"/>
    <hyperlink r:id="rId494" ref="O415"/>
    <hyperlink r:id="rId495" ref="O416"/>
    <hyperlink r:id="rId496" ref="O417"/>
    <hyperlink r:id="rId497" ref="O418"/>
    <hyperlink r:id="rId498" ref="O419"/>
    <hyperlink r:id="rId499" ref="O420"/>
    <hyperlink r:id="rId500" ref="P420"/>
    <hyperlink r:id="rId501" ref="Q420"/>
    <hyperlink r:id="rId502" ref="O421"/>
    <hyperlink r:id="rId503" ref="O422"/>
    <hyperlink r:id="rId504" ref="O423"/>
    <hyperlink r:id="rId505" ref="O424"/>
    <hyperlink r:id="rId506" ref="O425"/>
    <hyperlink r:id="rId507" ref="O426"/>
    <hyperlink r:id="rId508" ref="O427"/>
    <hyperlink r:id="rId509" ref="O428"/>
  </hyperlinks>
  <drawing r:id="rId5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43"/>
    <col customWidth="1" min="2" max="2" width="13.14"/>
    <col customWidth="1" min="3" max="3" width="29.57"/>
    <col customWidth="1" min="4" max="4" width="54.71"/>
    <col customWidth="1" min="5" max="5" width="34.14"/>
    <col customWidth="1" min="6" max="6" width="14.71"/>
    <col customWidth="1" min="7" max="7" width="15.0"/>
    <col customWidth="1" min="8" max="8" width="12.0"/>
    <col customWidth="1" min="9" max="9" width="16.86"/>
    <col customWidth="1" min="10" max="11" width="19.43"/>
    <col customWidth="1" min="12" max="12" width="7.43"/>
    <col customWidth="1" min="13" max="13" width="13.14"/>
    <col customWidth="1" min="14" max="14" width="4.86"/>
    <col customWidth="1" min="15" max="16" width="49.29"/>
    <col customWidth="1" min="17" max="17" width="42.43"/>
  </cols>
  <sheetData>
    <row r="1">
      <c r="A1" s="179" t="s">
        <v>17</v>
      </c>
      <c r="B1" s="25" t="s">
        <v>18</v>
      </c>
      <c r="C1" s="26" t="s">
        <v>19</v>
      </c>
      <c r="D1" s="27" t="s">
        <v>20</v>
      </c>
      <c r="E1" s="28" t="s">
        <v>21</v>
      </c>
      <c r="F1" s="28" t="s">
        <v>22</v>
      </c>
      <c r="G1" s="28" t="s">
        <v>23</v>
      </c>
      <c r="H1" s="28" t="s">
        <v>24</v>
      </c>
      <c r="I1" s="29" t="s">
        <v>25</v>
      </c>
      <c r="J1" s="29" t="s">
        <v>26</v>
      </c>
      <c r="K1" s="30" t="s">
        <v>27</v>
      </c>
      <c r="L1" s="26" t="s">
        <v>28</v>
      </c>
      <c r="M1" s="31" t="s">
        <v>29</v>
      </c>
      <c r="N1" s="26" t="s">
        <v>30</v>
      </c>
      <c r="O1" s="32" t="s">
        <v>31</v>
      </c>
      <c r="P1" s="32" t="s">
        <v>32</v>
      </c>
      <c r="Q1" s="32" t="s">
        <v>33</v>
      </c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</row>
    <row r="2">
      <c r="A2" s="181">
        <v>1.0</v>
      </c>
      <c r="B2" s="34" t="s">
        <v>34</v>
      </c>
      <c r="C2" s="35" t="s">
        <v>35</v>
      </c>
      <c r="D2" s="35" t="s">
        <v>36</v>
      </c>
      <c r="E2" s="35" t="s">
        <v>37</v>
      </c>
      <c r="F2" s="36" t="s">
        <v>38</v>
      </c>
      <c r="G2" s="36" t="s">
        <v>39</v>
      </c>
      <c r="H2" s="36" t="s">
        <v>40</v>
      </c>
      <c r="I2" s="37">
        <v>44088.0</v>
      </c>
      <c r="J2" s="37">
        <v>44141.0</v>
      </c>
      <c r="K2" s="38">
        <v>44184.0</v>
      </c>
      <c r="L2" s="39" t="s">
        <v>28</v>
      </c>
      <c r="M2" s="39" t="s">
        <v>41</v>
      </c>
      <c r="N2" s="40" t="s">
        <v>42</v>
      </c>
      <c r="O2" s="41" t="s">
        <v>43</v>
      </c>
      <c r="P2" s="42"/>
      <c r="Q2" s="42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</row>
    <row r="3">
      <c r="A3" s="181">
        <v>2.0</v>
      </c>
      <c r="B3" s="34" t="s">
        <v>54</v>
      </c>
      <c r="C3" s="35" t="s">
        <v>35</v>
      </c>
      <c r="D3" s="34" t="s">
        <v>55</v>
      </c>
      <c r="E3" s="34" t="s">
        <v>56</v>
      </c>
      <c r="F3" s="43" t="s">
        <v>57</v>
      </c>
      <c r="G3" s="43" t="s">
        <v>4</v>
      </c>
      <c r="H3" s="36" t="s">
        <v>40</v>
      </c>
      <c r="I3" s="37">
        <v>44088.0</v>
      </c>
      <c r="J3" s="37">
        <v>44169.0</v>
      </c>
      <c r="K3" s="38">
        <v>44184.0</v>
      </c>
      <c r="L3" s="39" t="s">
        <v>28</v>
      </c>
      <c r="M3" s="39" t="s">
        <v>41</v>
      </c>
      <c r="N3" s="40" t="s">
        <v>42</v>
      </c>
      <c r="O3" s="41" t="s">
        <v>58</v>
      </c>
      <c r="P3" s="42"/>
      <c r="Q3" s="42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</row>
    <row r="4">
      <c r="A4" s="181">
        <v>3.0</v>
      </c>
      <c r="B4" s="34" t="s">
        <v>59</v>
      </c>
      <c r="C4" s="35" t="s">
        <v>35</v>
      </c>
      <c r="D4" s="34" t="s">
        <v>60</v>
      </c>
      <c r="E4" s="34" t="s">
        <v>61</v>
      </c>
      <c r="F4" s="36" t="s">
        <v>38</v>
      </c>
      <c r="G4" s="36" t="s">
        <v>39</v>
      </c>
      <c r="H4" s="43" t="s">
        <v>47</v>
      </c>
      <c r="I4" s="37">
        <v>44088.0</v>
      </c>
      <c r="J4" s="37">
        <v>44141.0</v>
      </c>
      <c r="K4" s="38">
        <v>44185.0</v>
      </c>
      <c r="L4" s="39" t="s">
        <v>28</v>
      </c>
      <c r="M4" s="39" t="s">
        <v>49</v>
      </c>
      <c r="N4" s="40" t="s">
        <v>42</v>
      </c>
      <c r="O4" s="41" t="s">
        <v>62</v>
      </c>
      <c r="P4" s="44" t="s">
        <v>63</v>
      </c>
      <c r="Q4" s="44" t="s">
        <v>64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</row>
    <row r="5">
      <c r="A5" s="181">
        <v>4.0</v>
      </c>
      <c r="B5" s="34" t="s">
        <v>65</v>
      </c>
      <c r="C5" s="35" t="s">
        <v>35</v>
      </c>
      <c r="D5" s="34" t="s">
        <v>66</v>
      </c>
      <c r="E5" s="34" t="s">
        <v>67</v>
      </c>
      <c r="F5" s="43" t="s">
        <v>57</v>
      </c>
      <c r="G5" s="36" t="s">
        <v>39</v>
      </c>
      <c r="H5" s="36" t="s">
        <v>40</v>
      </c>
      <c r="I5" s="37">
        <v>44088.0</v>
      </c>
      <c r="J5" s="37">
        <v>44141.0</v>
      </c>
      <c r="K5" s="38">
        <v>44183.0</v>
      </c>
      <c r="L5" s="39" t="s">
        <v>28</v>
      </c>
      <c r="M5" s="39" t="s">
        <v>49</v>
      </c>
      <c r="N5" s="40" t="s">
        <v>42</v>
      </c>
      <c r="O5" s="41" t="s">
        <v>68</v>
      </c>
      <c r="P5" s="42"/>
      <c r="Q5" s="42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</row>
    <row r="6">
      <c r="A6" s="181">
        <v>5.0</v>
      </c>
      <c r="B6" s="34" t="s">
        <v>73</v>
      </c>
      <c r="C6" s="35" t="s">
        <v>35</v>
      </c>
      <c r="D6" s="35" t="s">
        <v>74</v>
      </c>
      <c r="E6" s="34" t="s">
        <v>71</v>
      </c>
      <c r="F6" s="36" t="s">
        <v>38</v>
      </c>
      <c r="G6" s="36" t="s">
        <v>39</v>
      </c>
      <c r="H6" s="43" t="s">
        <v>47</v>
      </c>
      <c r="I6" s="37">
        <v>44088.0</v>
      </c>
      <c r="J6" s="37">
        <v>44141.0</v>
      </c>
      <c r="K6" s="38">
        <v>44183.0</v>
      </c>
      <c r="L6" s="39" t="s">
        <v>48</v>
      </c>
      <c r="M6" s="39" t="s">
        <v>41</v>
      </c>
      <c r="N6" s="40" t="s">
        <v>42</v>
      </c>
      <c r="O6" s="45" t="s">
        <v>75</v>
      </c>
      <c r="P6" s="46" t="str">
        <f>HYPERLINK("https://nptel.ac.in/noc/courses/noc19/SEM2/noc19-ae07","https://nptel.ac.in/noc/courses/noc19/SEM2/noc19-ae07")</f>
        <v>https://nptel.ac.in/noc/courses/noc19/SEM2/noc19-ae07</v>
      </c>
      <c r="Q6" s="46" t="str">
        <f>HYPERLINK("https://nptel.ac.in/courses/101/104/101104065/","https://nptel.ac.in/courses/101/104/101104065/")</f>
        <v>https://nptel.ac.in/courses/101/104/101104065/</v>
      </c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</row>
    <row r="7">
      <c r="A7" s="181">
        <v>6.0</v>
      </c>
      <c r="B7" s="34" t="s">
        <v>76</v>
      </c>
      <c r="C7" s="35" t="s">
        <v>35</v>
      </c>
      <c r="D7" s="47" t="s">
        <v>77</v>
      </c>
      <c r="E7" s="35" t="s">
        <v>78</v>
      </c>
      <c r="F7" s="43" t="s">
        <v>57</v>
      </c>
      <c r="G7" s="43" t="s">
        <v>4</v>
      </c>
      <c r="H7" s="43" t="s">
        <v>40</v>
      </c>
      <c r="I7" s="37">
        <v>44088.0</v>
      </c>
      <c r="J7" s="37">
        <v>44169.0</v>
      </c>
      <c r="K7" s="38">
        <v>44184.0</v>
      </c>
      <c r="L7" s="39" t="s">
        <v>28</v>
      </c>
      <c r="M7" s="39" t="s">
        <v>41</v>
      </c>
      <c r="N7" s="40" t="s">
        <v>42</v>
      </c>
      <c r="O7" s="45" t="s">
        <v>79</v>
      </c>
      <c r="P7" s="42"/>
      <c r="Q7" s="42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>
      <c r="A8" s="181">
        <v>7.0</v>
      </c>
      <c r="B8" s="34" t="s">
        <v>85</v>
      </c>
      <c r="C8" s="49" t="s">
        <v>35</v>
      </c>
      <c r="D8" s="50" t="s">
        <v>86</v>
      </c>
      <c r="E8" s="51" t="s">
        <v>87</v>
      </c>
      <c r="F8" s="52" t="s">
        <v>38</v>
      </c>
      <c r="G8" s="43" t="s">
        <v>4</v>
      </c>
      <c r="H8" s="52" t="s">
        <v>40</v>
      </c>
      <c r="I8" s="37">
        <v>44088.0</v>
      </c>
      <c r="J8" s="37">
        <v>44169.0</v>
      </c>
      <c r="K8" s="38">
        <v>44185.0</v>
      </c>
      <c r="L8" s="39" t="s">
        <v>28</v>
      </c>
      <c r="M8" s="39" t="s">
        <v>29</v>
      </c>
      <c r="N8" s="40" t="s">
        <v>42</v>
      </c>
      <c r="O8" s="45" t="s">
        <v>88</v>
      </c>
      <c r="P8" s="53"/>
      <c r="Q8" s="53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</row>
    <row r="9">
      <c r="A9" s="181">
        <v>8.0</v>
      </c>
      <c r="B9" s="34" t="s">
        <v>89</v>
      </c>
      <c r="C9" s="49" t="s">
        <v>35</v>
      </c>
      <c r="D9" s="54" t="s">
        <v>90</v>
      </c>
      <c r="E9" s="54" t="s">
        <v>82</v>
      </c>
      <c r="F9" s="48" t="s">
        <v>83</v>
      </c>
      <c r="G9" s="43" t="s">
        <v>4</v>
      </c>
      <c r="H9" s="52" t="s">
        <v>40</v>
      </c>
      <c r="I9" s="37">
        <v>44088.0</v>
      </c>
      <c r="J9" s="37">
        <v>44169.0</v>
      </c>
      <c r="K9" s="38">
        <v>44184.0</v>
      </c>
      <c r="L9" s="39" t="s">
        <v>28</v>
      </c>
      <c r="M9" s="39" t="s">
        <v>41</v>
      </c>
      <c r="N9" s="40" t="s">
        <v>42</v>
      </c>
      <c r="O9" s="45" t="s">
        <v>91</v>
      </c>
      <c r="P9" s="53"/>
      <c r="Q9" s="53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</row>
    <row r="10">
      <c r="A10" s="181">
        <v>9.0</v>
      </c>
      <c r="B10" s="34" t="s">
        <v>97</v>
      </c>
      <c r="C10" s="56" t="s">
        <v>93</v>
      </c>
      <c r="D10" s="56" t="s">
        <v>98</v>
      </c>
      <c r="E10" s="56" t="s">
        <v>99</v>
      </c>
      <c r="F10" s="43" t="s">
        <v>57</v>
      </c>
      <c r="G10" s="43" t="s">
        <v>4</v>
      </c>
      <c r="H10" s="43" t="s">
        <v>47</v>
      </c>
      <c r="I10" s="37">
        <v>44088.0</v>
      </c>
      <c r="J10" s="37">
        <v>44169.0</v>
      </c>
      <c r="K10" s="38">
        <v>44184.0</v>
      </c>
      <c r="L10" s="39" t="s">
        <v>100</v>
      </c>
      <c r="M10" s="39" t="s">
        <v>41</v>
      </c>
      <c r="N10" s="40" t="s">
        <v>42</v>
      </c>
      <c r="O10" s="45" t="s">
        <v>101</v>
      </c>
      <c r="P10" s="46" t="str">
        <f>HYPERLINK("https://nptel.ac.in/noc/courses/noc19/SEM2/noc19-ag05","https://nptel.ac.in/noc/courses/noc19/SEM2/noc19-ag05")</f>
        <v>https://nptel.ac.in/noc/courses/noc19/SEM2/noc19-ag05</v>
      </c>
      <c r="Q10" s="46" t="str">
        <f>HYPERLINK("https://nptel.ac.in/courses/126/105/126105013/","https://nptel.ac.in/courses/126/105/126105013/")</f>
        <v>https://nptel.ac.in/courses/126/105/126105013/</v>
      </c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</row>
    <row r="11">
      <c r="A11" s="181">
        <v>10.0</v>
      </c>
      <c r="B11" s="34" t="s">
        <v>102</v>
      </c>
      <c r="C11" s="56" t="s">
        <v>93</v>
      </c>
      <c r="D11" s="56" t="s">
        <v>103</v>
      </c>
      <c r="E11" s="56" t="s">
        <v>99</v>
      </c>
      <c r="F11" s="43" t="s">
        <v>57</v>
      </c>
      <c r="G11" s="43" t="s">
        <v>4</v>
      </c>
      <c r="H11" s="43" t="s">
        <v>47</v>
      </c>
      <c r="I11" s="37">
        <v>44088.0</v>
      </c>
      <c r="J11" s="37">
        <v>44169.0</v>
      </c>
      <c r="K11" s="38">
        <v>44185.0</v>
      </c>
      <c r="L11" s="39" t="s">
        <v>28</v>
      </c>
      <c r="M11" s="39" t="s">
        <v>29</v>
      </c>
      <c r="N11" s="40" t="s">
        <v>42</v>
      </c>
      <c r="O11" s="45" t="s">
        <v>104</v>
      </c>
      <c r="P11" s="46" t="str">
        <f>HYPERLINK("https://nptel.ac.in/noc/courses/noc19/SEM2/noc19-ag06","https://nptel.ac.in/noc/courses/noc19/SEM2/noc19-ag06")</f>
        <v>https://nptel.ac.in/noc/courses/noc19/SEM2/noc19-ag06</v>
      </c>
      <c r="Q11" s="46" t="str">
        <f>HYPERLINK("https://nptel.ac.in/courses/126/105/126105018/","https://nptel.ac.in/courses/126/105/126105018/")</f>
        <v>https://nptel.ac.in/courses/126/105/126105018/</v>
      </c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</row>
    <row r="12">
      <c r="A12" s="181">
        <v>11.0</v>
      </c>
      <c r="B12" s="34" t="s">
        <v>109</v>
      </c>
      <c r="C12" s="56" t="s">
        <v>93</v>
      </c>
      <c r="D12" s="56" t="s">
        <v>110</v>
      </c>
      <c r="E12" s="47" t="s">
        <v>111</v>
      </c>
      <c r="F12" s="43" t="s">
        <v>57</v>
      </c>
      <c r="G12" s="36" t="s">
        <v>39</v>
      </c>
      <c r="H12" s="43" t="s">
        <v>47</v>
      </c>
      <c r="I12" s="37">
        <v>44088.0</v>
      </c>
      <c r="J12" s="37">
        <v>44141.0</v>
      </c>
      <c r="K12" s="38">
        <v>44183.0</v>
      </c>
      <c r="L12" s="39" t="s">
        <v>100</v>
      </c>
      <c r="M12" s="39" t="s">
        <v>49</v>
      </c>
      <c r="N12" s="40" t="s">
        <v>42</v>
      </c>
      <c r="O12" s="45" t="s">
        <v>112</v>
      </c>
      <c r="P12" s="46" t="str">
        <f>HYPERLINK("https://nptel.ac.in/noc/courses/noc19/SEM2/noc19-ag04","https://nptel.ac.in/noc/courses/noc19/SEM2/noc19-ag04")</f>
        <v>https://nptel.ac.in/noc/courses/noc19/SEM2/noc19-ag04</v>
      </c>
      <c r="Q12" s="46" t="str">
        <f>HYPERLINK("https://nptel.ac.in/courses/126/105/126105014/","https://nptel.ac.in/courses/126/105/126105014/")</f>
        <v>https://nptel.ac.in/courses/126/105/126105014/</v>
      </c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</row>
    <row r="13">
      <c r="A13" s="181">
        <v>12.0</v>
      </c>
      <c r="B13" s="34" t="s">
        <v>117</v>
      </c>
      <c r="C13" s="56" t="s">
        <v>93</v>
      </c>
      <c r="D13" s="56" t="s">
        <v>118</v>
      </c>
      <c r="E13" s="56" t="s">
        <v>119</v>
      </c>
      <c r="F13" s="48" t="s">
        <v>120</v>
      </c>
      <c r="G13" s="43" t="s">
        <v>4</v>
      </c>
      <c r="H13" s="43" t="s">
        <v>47</v>
      </c>
      <c r="I13" s="37">
        <v>44088.0</v>
      </c>
      <c r="J13" s="37">
        <v>44169.0</v>
      </c>
      <c r="K13" s="38">
        <v>44184.0</v>
      </c>
      <c r="L13" s="39" t="s">
        <v>28</v>
      </c>
      <c r="M13" s="39" t="s">
        <v>29</v>
      </c>
      <c r="N13" s="40" t="s">
        <v>42</v>
      </c>
      <c r="O13" s="45" t="s">
        <v>121</v>
      </c>
      <c r="P13" s="46" t="str">
        <f>HYPERLINK("https://nptel.ac.in/noc/courses/noc19/SEM2/noc19-ag07","https://nptel.ac.in/noc/courses/noc19/SEM2/noc19-ag07")</f>
        <v>https://nptel.ac.in/noc/courses/noc19/SEM2/noc19-ag07</v>
      </c>
      <c r="Q13" s="46" t="str">
        <f>HYPERLINK("https://nptel.ac.in/courses/126/103/126103017/","https://nptel.ac.in/courses/126/103/126103017/")</f>
        <v>https://nptel.ac.in/courses/126/103/126103017/</v>
      </c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</row>
    <row r="14">
      <c r="A14" s="181">
        <v>13.0</v>
      </c>
      <c r="B14" s="34" t="s">
        <v>128</v>
      </c>
      <c r="C14" s="56" t="s">
        <v>123</v>
      </c>
      <c r="D14" s="56" t="s">
        <v>129</v>
      </c>
      <c r="E14" s="56" t="s">
        <v>125</v>
      </c>
      <c r="F14" s="43" t="s">
        <v>126</v>
      </c>
      <c r="G14" s="43" t="s">
        <v>4</v>
      </c>
      <c r="H14" s="43" t="s">
        <v>47</v>
      </c>
      <c r="I14" s="37">
        <v>44088.0</v>
      </c>
      <c r="J14" s="37">
        <v>44169.0</v>
      </c>
      <c r="K14" s="38">
        <v>44184.0</v>
      </c>
      <c r="L14" s="39" t="s">
        <v>28</v>
      </c>
      <c r="M14" s="39" t="s">
        <v>29</v>
      </c>
      <c r="N14" s="40" t="s">
        <v>42</v>
      </c>
      <c r="O14" s="45" t="s">
        <v>130</v>
      </c>
      <c r="P14" s="46" t="str">
        <f>HYPERLINK("https://nptel.ac.in/noc/courses/noc19/SEM2/noc19-me42","https://nptel.ac.in/noc/courses/noc19/SEM2/noc19-me42")</f>
        <v>https://nptel.ac.in/noc/courses/noc19/SEM2/noc19-me42</v>
      </c>
      <c r="Q14" s="46" t="str">
        <f>HYPERLINK("https://nptel.ac.in/courses/112/106/112106065/","https://nptel.ac.in/courses/112/106/112106065/")</f>
        <v>https://nptel.ac.in/courses/112/106/112106065/</v>
      </c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</row>
    <row r="15">
      <c r="A15" s="181">
        <v>14.0</v>
      </c>
      <c r="B15" s="34" t="s">
        <v>136</v>
      </c>
      <c r="C15" s="47" t="s">
        <v>132</v>
      </c>
      <c r="D15" s="34" t="s">
        <v>137</v>
      </c>
      <c r="E15" s="34" t="s">
        <v>138</v>
      </c>
      <c r="F15" s="43" t="s">
        <v>57</v>
      </c>
      <c r="G15" s="43" t="s">
        <v>4</v>
      </c>
      <c r="H15" s="43" t="s">
        <v>40</v>
      </c>
      <c r="I15" s="37">
        <v>44088.0</v>
      </c>
      <c r="J15" s="37">
        <v>44169.0</v>
      </c>
      <c r="K15" s="38">
        <v>44185.0</v>
      </c>
      <c r="L15" s="39" t="s">
        <v>48</v>
      </c>
      <c r="M15" s="39" t="s">
        <v>41</v>
      </c>
      <c r="N15" s="40" t="s">
        <v>42</v>
      </c>
      <c r="O15" s="45" t="s">
        <v>139</v>
      </c>
      <c r="P15" s="42"/>
      <c r="Q15" s="42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</row>
    <row r="16">
      <c r="A16" s="181">
        <v>15.0</v>
      </c>
      <c r="B16" s="34" t="s">
        <v>144</v>
      </c>
      <c r="C16" s="47" t="s">
        <v>132</v>
      </c>
      <c r="D16" s="56" t="s">
        <v>145</v>
      </c>
      <c r="E16" s="56" t="s">
        <v>146</v>
      </c>
      <c r="F16" s="57" t="s">
        <v>147</v>
      </c>
      <c r="G16" s="36" t="s">
        <v>39</v>
      </c>
      <c r="H16" s="43" t="s">
        <v>47</v>
      </c>
      <c r="I16" s="37">
        <v>44088.0</v>
      </c>
      <c r="J16" s="37">
        <v>44141.0</v>
      </c>
      <c r="K16" s="38">
        <v>44184.0</v>
      </c>
      <c r="L16" s="39" t="s">
        <v>28</v>
      </c>
      <c r="M16" s="39" t="s">
        <v>41</v>
      </c>
      <c r="N16" s="40" t="s">
        <v>42</v>
      </c>
      <c r="O16" s="45" t="s">
        <v>148</v>
      </c>
      <c r="P16" s="46" t="str">
        <f>HYPERLINK("https://nptel.ac.in/noc/courses/noc19/SEM2/noc19-ar14","https://nptel.ac.in/noc/courses/noc19/SEM2/noc19-ar14")</f>
        <v>https://nptel.ac.in/noc/courses/noc19/SEM2/noc19-ar14</v>
      </c>
      <c r="Q16" s="46" t="str">
        <f>HYPERLINK("https://nptel.ac.in/courses/124/107/124107005/","https://nptel.ac.in/courses/124/107/124107005/")</f>
        <v>https://nptel.ac.in/courses/124/107/124107005/</v>
      </c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</row>
    <row r="17">
      <c r="A17" s="181">
        <v>16.0</v>
      </c>
      <c r="B17" s="34" t="s">
        <v>149</v>
      </c>
      <c r="C17" s="47" t="s">
        <v>132</v>
      </c>
      <c r="D17" s="56" t="s">
        <v>150</v>
      </c>
      <c r="E17" s="56" t="s">
        <v>151</v>
      </c>
      <c r="F17" s="57" t="s">
        <v>147</v>
      </c>
      <c r="G17" s="36" t="s">
        <v>39</v>
      </c>
      <c r="H17" s="43" t="s">
        <v>47</v>
      </c>
      <c r="I17" s="37">
        <v>44088.0</v>
      </c>
      <c r="J17" s="37">
        <v>44141.0</v>
      </c>
      <c r="K17" s="38">
        <v>44183.0</v>
      </c>
      <c r="L17" s="39" t="s">
        <v>28</v>
      </c>
      <c r="M17" s="39" t="s">
        <v>49</v>
      </c>
      <c r="N17" s="40" t="s">
        <v>42</v>
      </c>
      <c r="O17" s="45" t="s">
        <v>152</v>
      </c>
      <c r="P17" s="46" t="str">
        <f>HYPERLINK("https://nptel.ac.in/noc/courses/noc19/SEM2/noc19-ar15","https://nptel.ac.in/noc/courses/noc19/SEM2/noc19-ar15")</f>
        <v>https://nptel.ac.in/noc/courses/noc19/SEM2/noc19-ar15</v>
      </c>
      <c r="Q17" s="46" t="str">
        <f>HYPERLINK("https://nptel.ac.in/courses/124/107/124107006/","https://nptel.ac.in/courses/124/107/124107006/")</f>
        <v>https://nptel.ac.in/courses/124/107/124107006/</v>
      </c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</row>
    <row r="18">
      <c r="A18" s="181">
        <v>17.0</v>
      </c>
      <c r="B18" s="34" t="s">
        <v>153</v>
      </c>
      <c r="C18" s="47" t="s">
        <v>132</v>
      </c>
      <c r="D18" s="35" t="s">
        <v>154</v>
      </c>
      <c r="E18" s="34" t="s">
        <v>155</v>
      </c>
      <c r="F18" s="36" t="s">
        <v>57</v>
      </c>
      <c r="G18" s="36" t="s">
        <v>39</v>
      </c>
      <c r="H18" s="36" t="s">
        <v>40</v>
      </c>
      <c r="I18" s="37">
        <v>44088.0</v>
      </c>
      <c r="J18" s="37">
        <v>44141.0</v>
      </c>
      <c r="K18" s="38">
        <v>44185.0</v>
      </c>
      <c r="L18" s="39" t="s">
        <v>28</v>
      </c>
      <c r="M18" s="39" t="s">
        <v>49</v>
      </c>
      <c r="N18" s="40" t="s">
        <v>42</v>
      </c>
      <c r="O18" s="45" t="s">
        <v>156</v>
      </c>
      <c r="P18" s="42"/>
      <c r="Q18" s="42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</row>
    <row r="19">
      <c r="A19" s="181">
        <v>18.0</v>
      </c>
      <c r="B19" s="34" t="s">
        <v>157</v>
      </c>
      <c r="C19" s="47" t="s">
        <v>132</v>
      </c>
      <c r="D19" s="35" t="s">
        <v>158</v>
      </c>
      <c r="E19" s="35" t="s">
        <v>159</v>
      </c>
      <c r="F19" s="36" t="s">
        <v>57</v>
      </c>
      <c r="G19" s="43" t="s">
        <v>4</v>
      </c>
      <c r="H19" s="36" t="s">
        <v>40</v>
      </c>
      <c r="I19" s="37">
        <v>44088.0</v>
      </c>
      <c r="J19" s="37">
        <v>44169.0</v>
      </c>
      <c r="K19" s="38">
        <v>44185.0</v>
      </c>
      <c r="L19" s="39" t="s">
        <v>28</v>
      </c>
      <c r="M19" s="39" t="s">
        <v>49</v>
      </c>
      <c r="N19" s="40" t="s">
        <v>42</v>
      </c>
      <c r="O19" s="45" t="s">
        <v>160</v>
      </c>
      <c r="P19" s="42"/>
      <c r="Q19" s="42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</row>
    <row r="20">
      <c r="A20" s="181">
        <v>19.0</v>
      </c>
      <c r="B20" s="34" t="s">
        <v>161</v>
      </c>
      <c r="C20" s="47" t="s">
        <v>132</v>
      </c>
      <c r="D20" s="58" t="s">
        <v>162</v>
      </c>
      <c r="E20" s="35" t="s">
        <v>163</v>
      </c>
      <c r="F20" s="36" t="s">
        <v>147</v>
      </c>
      <c r="G20" s="43" t="s">
        <v>4</v>
      </c>
      <c r="H20" s="43" t="s">
        <v>47</v>
      </c>
      <c r="I20" s="37">
        <v>44088.0</v>
      </c>
      <c r="J20" s="37">
        <v>44169.0</v>
      </c>
      <c r="K20" s="38">
        <v>44184.0</v>
      </c>
      <c r="L20" s="39" t="s">
        <v>100</v>
      </c>
      <c r="M20" s="39" t="s">
        <v>41</v>
      </c>
      <c r="N20" s="40" t="s">
        <v>42</v>
      </c>
      <c r="O20" s="45" t="s">
        <v>164</v>
      </c>
      <c r="P20" s="46" t="str">
        <f>HYPERLINK("https://nptel.ac.in/noc/courses/noc19/SEM1/noc19-ar05","https://nptel.ac.in/noc/courses/noc19/SEM1/noc19-ar05")</f>
        <v>https://nptel.ac.in/noc/courses/noc19/SEM1/noc19-ar05</v>
      </c>
      <c r="Q20" s="46" t="str">
        <f>HYPERLINK("https://nptel.ac.in/courses/124/107/124107007/","https://nptel.ac.in/courses/124/107/124107007/")</f>
        <v>https://nptel.ac.in/courses/124/107/124107007/</v>
      </c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</row>
    <row r="21">
      <c r="A21" s="181">
        <v>20.0</v>
      </c>
      <c r="B21" s="34" t="s">
        <v>165</v>
      </c>
      <c r="C21" s="47" t="s">
        <v>132</v>
      </c>
      <c r="D21" s="58" t="s">
        <v>166</v>
      </c>
      <c r="E21" s="59" t="s">
        <v>167</v>
      </c>
      <c r="F21" s="36" t="s">
        <v>147</v>
      </c>
      <c r="G21" s="36" t="s">
        <v>39</v>
      </c>
      <c r="H21" s="43" t="s">
        <v>47</v>
      </c>
      <c r="I21" s="37">
        <v>44088.0</v>
      </c>
      <c r="J21" s="37">
        <v>44141.0</v>
      </c>
      <c r="K21" s="38">
        <v>44185.0</v>
      </c>
      <c r="L21" s="39" t="s">
        <v>28</v>
      </c>
      <c r="M21" s="39" t="s">
        <v>41</v>
      </c>
      <c r="N21" s="40" t="s">
        <v>42</v>
      </c>
      <c r="O21" s="45" t="s">
        <v>168</v>
      </c>
      <c r="P21" s="46" t="str">
        <f>HYPERLINK("https://nptel.ac.in/noc/courses/noc19/SEM2/noc19-ar12","https://nptel.ac.in/noc/courses/noc19/SEM2/noc19-ar12")</f>
        <v>https://nptel.ac.in/noc/courses/noc19/SEM2/noc19-ar12</v>
      </c>
      <c r="Q21" s="46" t="str">
        <f>HYPERLINK("https://nptel.ac.in/courses/124/107/124107010/","https://nptel.ac.in/courses/124/107/124107010/")</f>
        <v>https://nptel.ac.in/courses/124/107/124107010/</v>
      </c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</row>
    <row r="22">
      <c r="A22" s="181">
        <v>21.0</v>
      </c>
      <c r="B22" s="34" t="s">
        <v>169</v>
      </c>
      <c r="C22" s="47" t="s">
        <v>132</v>
      </c>
      <c r="D22" s="58" t="s">
        <v>170</v>
      </c>
      <c r="E22" s="35" t="s">
        <v>163</v>
      </c>
      <c r="F22" s="36" t="s">
        <v>147</v>
      </c>
      <c r="G22" s="36" t="s">
        <v>39</v>
      </c>
      <c r="H22" s="43" t="s">
        <v>47</v>
      </c>
      <c r="I22" s="37">
        <v>44088.0</v>
      </c>
      <c r="J22" s="37">
        <v>44141.0</v>
      </c>
      <c r="K22" s="38">
        <v>44183.0</v>
      </c>
      <c r="L22" s="39" t="s">
        <v>100</v>
      </c>
      <c r="M22" s="60" t="s">
        <v>49</v>
      </c>
      <c r="N22" s="40" t="s">
        <v>42</v>
      </c>
      <c r="O22" s="45" t="s">
        <v>171</v>
      </c>
      <c r="P22" s="46" t="str">
        <f>HYPERLINK("https://nptel.ac.in/noc/courses/noc19/SEM1/noc19-ar04","https://nptel.ac.in/noc/courses/noc19/SEM1/noc19-ar04")</f>
        <v>https://nptel.ac.in/noc/courses/noc19/SEM1/noc19-ar04</v>
      </c>
      <c r="Q22" s="46" t="str">
        <f>HYPERLINK("https://nptel.ac.in/courses/124/107/124107001/","https://nptel.ac.in/courses/124/107/124107001/")</f>
        <v>https://nptel.ac.in/courses/124/107/124107001/</v>
      </c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</row>
    <row r="23">
      <c r="A23" s="181">
        <v>22.0</v>
      </c>
      <c r="B23" s="34" t="s">
        <v>172</v>
      </c>
      <c r="C23" s="47" t="s">
        <v>132</v>
      </c>
      <c r="D23" s="58" t="s">
        <v>173</v>
      </c>
      <c r="E23" s="59" t="s">
        <v>146</v>
      </c>
      <c r="F23" s="36" t="s">
        <v>147</v>
      </c>
      <c r="G23" s="43" t="s">
        <v>174</v>
      </c>
      <c r="H23" s="43" t="s">
        <v>47</v>
      </c>
      <c r="I23" s="37">
        <v>44088.0</v>
      </c>
      <c r="J23" s="37">
        <v>44113.0</v>
      </c>
      <c r="K23" s="38">
        <v>44183.0</v>
      </c>
      <c r="L23" s="39" t="s">
        <v>100</v>
      </c>
      <c r="M23" s="39" t="s">
        <v>41</v>
      </c>
      <c r="N23" s="40" t="s">
        <v>42</v>
      </c>
      <c r="O23" s="45" t="s">
        <v>175</v>
      </c>
      <c r="P23" s="46" t="str">
        <f>HYPERLINK("https://nptel.ac.in/noc/courses/noc19/SEM1/noc19-ar09","https://nptel.ac.in/noc/courses/noc19/SEM1/noc19-ar09")</f>
        <v>https://nptel.ac.in/noc/courses/noc19/SEM1/noc19-ar09</v>
      </c>
      <c r="Q23" s="46" t="str">
        <f>HYPERLINK("https://nptel.ac.in/courses/124/107/124107002/","https://nptel.ac.in/courses/124/107/124107002/")</f>
        <v>https://nptel.ac.in/courses/124/107/124107002/</v>
      </c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</row>
    <row r="24">
      <c r="A24" s="181">
        <v>23.0</v>
      </c>
      <c r="B24" s="34" t="s">
        <v>176</v>
      </c>
      <c r="C24" s="47" t="s">
        <v>132</v>
      </c>
      <c r="D24" s="58" t="s">
        <v>177</v>
      </c>
      <c r="E24" s="59" t="s">
        <v>178</v>
      </c>
      <c r="F24" s="36" t="s">
        <v>147</v>
      </c>
      <c r="G24" s="43" t="s">
        <v>174</v>
      </c>
      <c r="H24" s="43" t="s">
        <v>47</v>
      </c>
      <c r="I24" s="37">
        <v>44088.0</v>
      </c>
      <c r="J24" s="37">
        <v>44113.0</v>
      </c>
      <c r="K24" s="38">
        <v>44183.0</v>
      </c>
      <c r="L24" s="39" t="s">
        <v>48</v>
      </c>
      <c r="M24" s="39" t="s">
        <v>41</v>
      </c>
      <c r="N24" s="40" t="s">
        <v>42</v>
      </c>
      <c r="O24" s="45" t="s">
        <v>179</v>
      </c>
      <c r="P24" s="46" t="str">
        <f>HYPERLINK("https://nptel.ac.in/noc/courses/noc19/SEM1/noc19-ar03","https://nptel.ac.in/noc/courses/noc19/SEM1/noc19-ar03")</f>
        <v>https://nptel.ac.in/noc/courses/noc19/SEM1/noc19-ar03</v>
      </c>
      <c r="Q24" s="46" t="str">
        <f>HYPERLINK("https://nptel.ac.in/courses/105/107/105107156/","https://nptel.ac.in/courses/105/107/105107156/")</f>
        <v>https://nptel.ac.in/courses/105/107/105107156/</v>
      </c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</row>
    <row r="25">
      <c r="A25" s="181">
        <v>24.0</v>
      </c>
      <c r="B25" s="34" t="s">
        <v>180</v>
      </c>
      <c r="C25" s="56" t="s">
        <v>181</v>
      </c>
      <c r="D25" s="47" t="s">
        <v>182</v>
      </c>
      <c r="E25" s="35" t="s">
        <v>183</v>
      </c>
      <c r="F25" s="36" t="s">
        <v>83</v>
      </c>
      <c r="G25" s="43" t="s">
        <v>4</v>
      </c>
      <c r="H25" s="43" t="s">
        <v>47</v>
      </c>
      <c r="I25" s="37">
        <v>44088.0</v>
      </c>
      <c r="J25" s="37">
        <v>44169.0</v>
      </c>
      <c r="K25" s="38">
        <v>44185.0</v>
      </c>
      <c r="L25" s="39" t="s">
        <v>28</v>
      </c>
      <c r="M25" s="39" t="s">
        <v>41</v>
      </c>
      <c r="N25" s="40" t="s">
        <v>42</v>
      </c>
      <c r="O25" s="45" t="s">
        <v>184</v>
      </c>
      <c r="P25" s="46" t="str">
        <f>HYPERLINK("https://nptel.ac.in/noc/courses/noc19/SEM2/noc19-bt26","https://nptel.ac.in/noc/courses/noc19/SEM2/noc19-bt26")</f>
        <v>https://nptel.ac.in/noc/courses/noc19/SEM2/noc19-bt26</v>
      </c>
      <c r="Q25" s="46" t="str">
        <f>HYPERLINK("https://nptel.ac.in/courses/102/101/102101076/","https://nptel.ac.in/courses/102/101/102101076/")</f>
        <v>https://nptel.ac.in/courses/102/101/102101076/</v>
      </c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</row>
    <row r="26">
      <c r="A26" s="181">
        <v>25.0</v>
      </c>
      <c r="B26" s="34" t="s">
        <v>185</v>
      </c>
      <c r="C26" s="56" t="s">
        <v>181</v>
      </c>
      <c r="D26" s="59" t="s">
        <v>186</v>
      </c>
      <c r="E26" s="35" t="s">
        <v>183</v>
      </c>
      <c r="F26" s="36" t="s">
        <v>83</v>
      </c>
      <c r="G26" s="36" t="s">
        <v>39</v>
      </c>
      <c r="H26" s="43" t="s">
        <v>47</v>
      </c>
      <c r="I26" s="37">
        <v>44088.0</v>
      </c>
      <c r="J26" s="37">
        <v>44141.0</v>
      </c>
      <c r="K26" s="38">
        <v>44184.0</v>
      </c>
      <c r="L26" s="39" t="s">
        <v>28</v>
      </c>
      <c r="M26" s="39" t="s">
        <v>41</v>
      </c>
      <c r="N26" s="40" t="s">
        <v>42</v>
      </c>
      <c r="O26" s="45" t="s">
        <v>187</v>
      </c>
      <c r="P26" s="46" t="str">
        <f>HYPERLINK("https://nptel.ac.in/noc/courses/noc19/SEM2/noc19-bt25","https://nptel.ac.in/noc/courses/noc19/SEM2/noc19-bt25")</f>
        <v>https://nptel.ac.in/noc/courses/noc19/SEM2/noc19-bt25</v>
      </c>
      <c r="Q26" s="46" t="str">
        <f>HYPERLINK("https://nptel.ac.in/courses/102/101/102101055/","https://nptel.ac.in/courses/102/101/102101055/")</f>
        <v>https://nptel.ac.in/courses/102/101/102101055/</v>
      </c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</row>
    <row r="27">
      <c r="A27" s="181">
        <v>26.0</v>
      </c>
      <c r="B27" s="34" t="s">
        <v>192</v>
      </c>
      <c r="C27" s="56" t="s">
        <v>181</v>
      </c>
      <c r="D27" s="56" t="s">
        <v>193</v>
      </c>
      <c r="E27" s="47" t="s">
        <v>194</v>
      </c>
      <c r="F27" s="43" t="s">
        <v>57</v>
      </c>
      <c r="G27" s="43" t="s">
        <v>174</v>
      </c>
      <c r="H27" s="43" t="s">
        <v>47</v>
      </c>
      <c r="I27" s="37">
        <v>44088.0</v>
      </c>
      <c r="J27" s="37">
        <v>44113.0</v>
      </c>
      <c r="K27" s="38">
        <v>44185.0</v>
      </c>
      <c r="L27" s="39" t="s">
        <v>28</v>
      </c>
      <c r="M27" s="39" t="s">
        <v>41</v>
      </c>
      <c r="N27" s="40" t="s">
        <v>42</v>
      </c>
      <c r="O27" s="45" t="s">
        <v>195</v>
      </c>
      <c r="P27" s="46" t="str">
        <f>HYPERLINK("https://nptel.ac.in/noc/courses/noc19/SEM2/noc19-bt27","https://nptel.ac.in/noc/courses/noc19/SEM2/noc19-bt27")</f>
        <v>https://nptel.ac.in/noc/courses/noc19/SEM2/noc19-bt27</v>
      </c>
      <c r="Q27" s="46" t="str">
        <f>HYPERLINK("https://nptel.ac.in/courses/102/105/102105068/","https://nptel.ac.in/courses/102/105/102105068/")</f>
        <v>https://nptel.ac.in/courses/102/105/102105068/</v>
      </c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</row>
    <row r="28">
      <c r="A28" s="181">
        <v>27.0</v>
      </c>
      <c r="B28" s="34" t="s">
        <v>196</v>
      </c>
      <c r="C28" s="56" t="s">
        <v>181</v>
      </c>
      <c r="D28" s="56" t="s">
        <v>197</v>
      </c>
      <c r="E28" s="56" t="s">
        <v>198</v>
      </c>
      <c r="F28" s="43" t="s">
        <v>126</v>
      </c>
      <c r="G28" s="36" t="s">
        <v>39</v>
      </c>
      <c r="H28" s="43" t="s">
        <v>47</v>
      </c>
      <c r="I28" s="37">
        <v>44088.0</v>
      </c>
      <c r="J28" s="37">
        <v>44141.0</v>
      </c>
      <c r="K28" s="38">
        <v>44183.0</v>
      </c>
      <c r="L28" s="39" t="s">
        <v>28</v>
      </c>
      <c r="M28" s="39" t="s">
        <v>49</v>
      </c>
      <c r="N28" s="40" t="s">
        <v>42</v>
      </c>
      <c r="O28" s="45" t="s">
        <v>199</v>
      </c>
      <c r="P28" s="46" t="str">
        <f>HYPERLINK("https://nptel.ac.in/noc/courses/noc19/SEM2/noc19-bt22","https://nptel.ac.in/noc/courses/noc19/SEM2/noc19-bt22")</f>
        <v>https://nptel.ac.in/noc/courses/noc19/SEM2/noc19-bt22</v>
      </c>
      <c r="Q28" s="46" t="str">
        <f>HYPERLINK("https://nptel.ac.in/courses/102/106/102106070/","https://nptel.ac.in/courses/102/106/102106070/")</f>
        <v>https://nptel.ac.in/courses/102/106/102106070/</v>
      </c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</row>
    <row r="29">
      <c r="A29" s="181">
        <v>28.0</v>
      </c>
      <c r="B29" s="34" t="s">
        <v>200</v>
      </c>
      <c r="C29" s="56" t="s">
        <v>181</v>
      </c>
      <c r="D29" s="47" t="s">
        <v>201</v>
      </c>
      <c r="E29" s="47" t="s">
        <v>202</v>
      </c>
      <c r="F29" s="43" t="s">
        <v>203</v>
      </c>
      <c r="G29" s="43" t="s">
        <v>4</v>
      </c>
      <c r="H29" s="43" t="s">
        <v>47</v>
      </c>
      <c r="I29" s="37">
        <v>44088.0</v>
      </c>
      <c r="J29" s="37">
        <v>44169.0</v>
      </c>
      <c r="K29" s="38">
        <v>44184.0</v>
      </c>
      <c r="L29" s="39" t="s">
        <v>28</v>
      </c>
      <c r="M29" s="39" t="s">
        <v>41</v>
      </c>
      <c r="N29" s="40" t="s">
        <v>42</v>
      </c>
      <c r="O29" s="45" t="s">
        <v>204</v>
      </c>
      <c r="P29" s="46" t="str">
        <f>HYPERLINK("https://nptel.ac.in/noc/courses/noc19/SEM2/noc19-bt23","https://nptel.ac.in/noc/courses/noc19/SEM2/noc19-bt23")</f>
        <v>https://nptel.ac.in/noc/courses/noc19/SEM2/noc19-bt23</v>
      </c>
      <c r="Q29" s="46" t="str">
        <f>HYPERLINK("https://nptel.ac.in/courses/102/108/102108077/","https://nptel.ac.in/courses/102/108/102108077/")</f>
        <v>https://nptel.ac.in/courses/102/108/102108077/</v>
      </c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</row>
    <row r="30">
      <c r="A30" s="181">
        <v>29.0</v>
      </c>
      <c r="B30" s="34" t="s">
        <v>205</v>
      </c>
      <c r="C30" s="56" t="s">
        <v>181</v>
      </c>
      <c r="D30" s="59" t="s">
        <v>206</v>
      </c>
      <c r="E30" s="56" t="s">
        <v>198</v>
      </c>
      <c r="F30" s="43" t="s">
        <v>126</v>
      </c>
      <c r="G30" s="43" t="s">
        <v>4</v>
      </c>
      <c r="H30" s="43" t="s">
        <v>47</v>
      </c>
      <c r="I30" s="37">
        <v>44088.0</v>
      </c>
      <c r="J30" s="37">
        <v>44169.0</v>
      </c>
      <c r="K30" s="38">
        <v>44184.0</v>
      </c>
      <c r="L30" s="39" t="s">
        <v>28</v>
      </c>
      <c r="M30" s="39" t="s">
        <v>41</v>
      </c>
      <c r="N30" s="40" t="s">
        <v>42</v>
      </c>
      <c r="O30" s="45" t="s">
        <v>207</v>
      </c>
      <c r="P30" s="46" t="str">
        <f>HYPERLINK("https://nptel.ac.in/noc/courses/noc19/SEM2/noc19-bt31","https://nptel.ac.in/noc/courses/noc19/SEM2/noc19-bt31")</f>
        <v>https://nptel.ac.in/noc/courses/noc19/SEM2/noc19-bt31</v>
      </c>
      <c r="Q30" s="61" t="s">
        <v>208</v>
      </c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</row>
    <row r="31">
      <c r="A31" s="181">
        <v>30.0</v>
      </c>
      <c r="B31" s="34" t="s">
        <v>217</v>
      </c>
      <c r="C31" s="56" t="s">
        <v>181</v>
      </c>
      <c r="D31" s="56" t="s">
        <v>218</v>
      </c>
      <c r="E31" s="56" t="s">
        <v>215</v>
      </c>
      <c r="F31" s="43" t="s">
        <v>83</v>
      </c>
      <c r="G31" s="36" t="s">
        <v>39</v>
      </c>
      <c r="H31" s="43" t="s">
        <v>47</v>
      </c>
      <c r="I31" s="37">
        <v>44088.0</v>
      </c>
      <c r="J31" s="37">
        <v>44141.0</v>
      </c>
      <c r="K31" s="38">
        <v>44183.0</v>
      </c>
      <c r="L31" s="39" t="s">
        <v>28</v>
      </c>
      <c r="M31" s="39" t="s">
        <v>29</v>
      </c>
      <c r="N31" s="40" t="s">
        <v>42</v>
      </c>
      <c r="O31" s="45" t="s">
        <v>219</v>
      </c>
      <c r="P31" s="46" t="str">
        <f>HYPERLINK("https://nptel.ac.in/noc/courses/noc19/SEM2/noc19-bt19","https://nptel.ac.in/noc/courses/noc19/SEM2/noc19-bt19")</f>
        <v>https://nptel.ac.in/noc/courses/noc19/SEM2/noc19-bt19</v>
      </c>
      <c r="Q31" s="46" t="str">
        <f>HYPERLINK("https://nptel.ac.in/courses/102/101/102101056/","https://nptel.ac.in/courses/102/101/102101056/")</f>
        <v>https://nptel.ac.in/courses/102/101/102101056/</v>
      </c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</row>
    <row r="32">
      <c r="A32" s="181">
        <v>31.0</v>
      </c>
      <c r="B32" s="34" t="s">
        <v>220</v>
      </c>
      <c r="C32" s="56" t="s">
        <v>181</v>
      </c>
      <c r="D32" s="56" t="s">
        <v>221</v>
      </c>
      <c r="E32" s="47" t="s">
        <v>222</v>
      </c>
      <c r="F32" s="57" t="s">
        <v>147</v>
      </c>
      <c r="G32" s="43" t="s">
        <v>174</v>
      </c>
      <c r="H32" s="43" t="s">
        <v>47</v>
      </c>
      <c r="I32" s="37">
        <v>44088.0</v>
      </c>
      <c r="J32" s="37">
        <v>44113.0</v>
      </c>
      <c r="K32" s="38">
        <v>44184.0</v>
      </c>
      <c r="L32" s="39" t="s">
        <v>28</v>
      </c>
      <c r="M32" s="39" t="s">
        <v>41</v>
      </c>
      <c r="N32" s="40" t="s">
        <v>42</v>
      </c>
      <c r="O32" s="45" t="s">
        <v>223</v>
      </c>
      <c r="P32" s="46" t="str">
        <f>HYPERLINK("https://nptel.ac.in/noc/courses/noc19/SEM2/noc19-bt28","https://nptel.ac.in/noc/courses/noc19/SEM2/noc19-bt28")</f>
        <v>https://nptel.ac.in/noc/courses/noc19/SEM2/noc19-bt28</v>
      </c>
      <c r="Q32" s="46" t="str">
        <f>HYPERLINK("https://nptel.ac.in/courses/102/107/102107058/","https://nptel.ac.in/courses/102/107/102107058/")</f>
        <v>https://nptel.ac.in/courses/102/107/102107058/</v>
      </c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</row>
    <row r="33">
      <c r="A33" s="181">
        <v>32.0</v>
      </c>
      <c r="B33" s="34" t="s">
        <v>224</v>
      </c>
      <c r="C33" s="56" t="s">
        <v>181</v>
      </c>
      <c r="D33" s="47" t="s">
        <v>225</v>
      </c>
      <c r="E33" s="47" t="s">
        <v>211</v>
      </c>
      <c r="F33" s="43" t="s">
        <v>126</v>
      </c>
      <c r="G33" s="43" t="s">
        <v>4</v>
      </c>
      <c r="H33" s="43" t="s">
        <v>40</v>
      </c>
      <c r="I33" s="37">
        <v>44088.0</v>
      </c>
      <c r="J33" s="37">
        <v>44169.0</v>
      </c>
      <c r="K33" s="38">
        <v>44184.0</v>
      </c>
      <c r="L33" s="39" t="s">
        <v>28</v>
      </c>
      <c r="M33" s="39" t="s">
        <v>49</v>
      </c>
      <c r="N33" s="40" t="s">
        <v>42</v>
      </c>
      <c r="O33" s="45" t="s">
        <v>226</v>
      </c>
      <c r="P33" s="42"/>
      <c r="Q33" s="42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</row>
    <row r="34">
      <c r="A34" s="181">
        <v>33.0</v>
      </c>
      <c r="B34" s="34" t="s">
        <v>227</v>
      </c>
      <c r="C34" s="56" t="s">
        <v>181</v>
      </c>
      <c r="D34" s="47" t="s">
        <v>228</v>
      </c>
      <c r="E34" s="62" t="s">
        <v>229</v>
      </c>
      <c r="F34" s="48" t="s">
        <v>120</v>
      </c>
      <c r="G34" s="43" t="s">
        <v>4</v>
      </c>
      <c r="H34" s="43" t="s">
        <v>40</v>
      </c>
      <c r="I34" s="37">
        <v>44088.0</v>
      </c>
      <c r="J34" s="37">
        <v>44169.0</v>
      </c>
      <c r="K34" s="38">
        <v>44185.0</v>
      </c>
      <c r="L34" s="39" t="s">
        <v>100</v>
      </c>
      <c r="M34" s="39" t="s">
        <v>41</v>
      </c>
      <c r="N34" s="40" t="s">
        <v>42</v>
      </c>
      <c r="O34" s="45" t="s">
        <v>230</v>
      </c>
      <c r="P34" s="42"/>
      <c r="Q34" s="42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</row>
    <row r="35">
      <c r="A35" s="181">
        <v>34.0</v>
      </c>
      <c r="B35" s="34" t="s">
        <v>231</v>
      </c>
      <c r="C35" s="56" t="s">
        <v>181</v>
      </c>
      <c r="D35" s="47" t="s">
        <v>232</v>
      </c>
      <c r="E35" s="62" t="s">
        <v>229</v>
      </c>
      <c r="F35" s="48" t="s">
        <v>120</v>
      </c>
      <c r="G35" s="43" t="s">
        <v>4</v>
      </c>
      <c r="H35" s="43" t="s">
        <v>47</v>
      </c>
      <c r="I35" s="37">
        <v>44088.0</v>
      </c>
      <c r="J35" s="37">
        <v>44169.0</v>
      </c>
      <c r="K35" s="38">
        <v>44184.0</v>
      </c>
      <c r="L35" s="39" t="s">
        <v>28</v>
      </c>
      <c r="M35" s="39" t="s">
        <v>41</v>
      </c>
      <c r="N35" s="40" t="s">
        <v>42</v>
      </c>
      <c r="O35" s="45" t="s">
        <v>233</v>
      </c>
      <c r="P35" s="46" t="str">
        <f>HYPERLINK("https://nptel.ac.in/noc/courses/noc19/SEM2/noc19-bt15","https://nptel.ac.in/noc/courses/noc19/SEM2/noc19-bt15")</f>
        <v>https://nptel.ac.in/noc/courses/noc19/SEM2/noc19-bt15</v>
      </c>
      <c r="Q35" s="46" t="str">
        <f>HYPERLINK("https://nptel.ac.in/courses/102/103/102103074/","https://nptel.ac.in/courses/102/103/102103074/")</f>
        <v>https://nptel.ac.in/courses/102/103/102103074/</v>
      </c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</row>
    <row r="36">
      <c r="A36" s="181">
        <v>35.0</v>
      </c>
      <c r="B36" s="34" t="s">
        <v>234</v>
      </c>
      <c r="C36" s="56" t="s">
        <v>181</v>
      </c>
      <c r="D36" s="56" t="s">
        <v>235</v>
      </c>
      <c r="E36" s="56" t="s">
        <v>236</v>
      </c>
      <c r="F36" s="43" t="s">
        <v>126</v>
      </c>
      <c r="G36" s="36" t="s">
        <v>39</v>
      </c>
      <c r="H36" s="43" t="s">
        <v>47</v>
      </c>
      <c r="I36" s="37">
        <v>44088.0</v>
      </c>
      <c r="J36" s="37">
        <v>44141.0</v>
      </c>
      <c r="K36" s="38">
        <v>44185.0</v>
      </c>
      <c r="L36" s="39" t="s">
        <v>100</v>
      </c>
      <c r="M36" s="39" t="s">
        <v>41</v>
      </c>
      <c r="N36" s="40" t="s">
        <v>42</v>
      </c>
      <c r="O36" s="45" t="s">
        <v>237</v>
      </c>
      <c r="P36" s="46" t="str">
        <f>HYPERLINK("https://nptel.ac.in/noc/courses/noc19/SEM2/noc19-bt33","https://nptel.ac.in/noc/courses/noc19/SEM2/noc19-bt33")</f>
        <v>https://nptel.ac.in/noc/courses/noc19/SEM2/noc19-bt33</v>
      </c>
      <c r="Q36" s="46" t="str">
        <f>HYPERLINK("https://nptel.ac.in/courses/102/106/102106081/","https://nptel.ac.in/courses/102/106/102106081/")</f>
        <v>https://nptel.ac.in/courses/102/106/102106081/</v>
      </c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</row>
    <row r="37">
      <c r="A37" s="181">
        <v>36.0</v>
      </c>
      <c r="B37" s="34" t="s">
        <v>242</v>
      </c>
      <c r="C37" s="56" t="s">
        <v>181</v>
      </c>
      <c r="D37" s="47" t="s">
        <v>243</v>
      </c>
      <c r="E37" s="47" t="s">
        <v>244</v>
      </c>
      <c r="F37" s="43" t="s">
        <v>126</v>
      </c>
      <c r="G37" s="43" t="s">
        <v>4</v>
      </c>
      <c r="H37" s="43" t="s">
        <v>40</v>
      </c>
      <c r="I37" s="37">
        <v>44088.0</v>
      </c>
      <c r="J37" s="37">
        <v>44169.0</v>
      </c>
      <c r="K37" s="38">
        <v>44185.0</v>
      </c>
      <c r="L37" s="39" t="s">
        <v>28</v>
      </c>
      <c r="M37" s="39" t="s">
        <v>41</v>
      </c>
      <c r="N37" s="40" t="s">
        <v>42</v>
      </c>
      <c r="O37" s="45" t="s">
        <v>245</v>
      </c>
      <c r="P37" s="42"/>
      <c r="Q37" s="42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</row>
    <row r="38">
      <c r="A38" s="181">
        <v>37.0</v>
      </c>
      <c r="B38" s="34" t="s">
        <v>246</v>
      </c>
      <c r="C38" s="56" t="s">
        <v>181</v>
      </c>
      <c r="D38" s="47" t="s">
        <v>247</v>
      </c>
      <c r="E38" s="35" t="s">
        <v>248</v>
      </c>
      <c r="F38" s="36" t="s">
        <v>147</v>
      </c>
      <c r="G38" s="43" t="s">
        <v>174</v>
      </c>
      <c r="H38" s="43" t="s">
        <v>47</v>
      </c>
      <c r="I38" s="37">
        <v>44088.0</v>
      </c>
      <c r="J38" s="37">
        <v>44113.0</v>
      </c>
      <c r="K38" s="38">
        <v>44185.0</v>
      </c>
      <c r="L38" s="39" t="s">
        <v>28</v>
      </c>
      <c r="M38" s="39" t="s">
        <v>41</v>
      </c>
      <c r="N38" s="40" t="s">
        <v>42</v>
      </c>
      <c r="O38" s="45" t="s">
        <v>249</v>
      </c>
      <c r="P38" s="46" t="str">
        <f>HYPERLINK("https://nptel.ac.in/noc/courses/noc19/SEM2/noc19-bt17","https://nptel.ac.in/noc/courses/noc19/SEM2/noc19-bt17")</f>
        <v>https://nptel.ac.in/noc/courses/noc19/SEM2/noc19-bt17</v>
      </c>
      <c r="Q38" s="46" t="str">
        <f>HYPERLINK("https://nptel.ac.in/courses/102/107/102107075/","https://nptel.ac.in/courses/102/107/102107075/")</f>
        <v>https://nptel.ac.in/courses/102/107/102107075/</v>
      </c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</row>
    <row r="39">
      <c r="A39" s="181">
        <v>38.0</v>
      </c>
      <c r="B39" s="34" t="s">
        <v>250</v>
      </c>
      <c r="C39" s="56" t="s">
        <v>181</v>
      </c>
      <c r="D39" s="47" t="s">
        <v>251</v>
      </c>
      <c r="E39" s="47" t="s">
        <v>252</v>
      </c>
      <c r="F39" s="43" t="s">
        <v>203</v>
      </c>
      <c r="G39" s="43" t="s">
        <v>4</v>
      </c>
      <c r="H39" s="43" t="s">
        <v>47</v>
      </c>
      <c r="I39" s="37">
        <v>44088.0</v>
      </c>
      <c r="J39" s="37">
        <v>44169.0</v>
      </c>
      <c r="K39" s="38">
        <v>44185.0</v>
      </c>
      <c r="L39" s="39" t="s">
        <v>28</v>
      </c>
      <c r="M39" s="39" t="s">
        <v>49</v>
      </c>
      <c r="N39" s="40" t="s">
        <v>42</v>
      </c>
      <c r="O39" s="45" t="s">
        <v>253</v>
      </c>
      <c r="P39" s="46" t="str">
        <f>HYPERLINK("https://nptel.ac.in/noc/courses/noc19/SEM2/noc19-bt29","https://nptel.ac.in/noc/courses/noc19/SEM2/noc19-bt29")</f>
        <v>https://nptel.ac.in/noc/courses/noc19/SEM2/noc19-bt29</v>
      </c>
      <c r="Q39" s="46" t="str">
        <f>HYPERLINK("https://nptel.ac.in/courses/102/108/102108078/","https://nptel.ac.in/courses/102/108/102108078/")</f>
        <v>https://nptel.ac.in/courses/102/108/102108078/</v>
      </c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</row>
    <row r="40">
      <c r="A40" s="181">
        <v>39.0</v>
      </c>
      <c r="B40" s="34" t="s">
        <v>254</v>
      </c>
      <c r="C40" s="56" t="s">
        <v>181</v>
      </c>
      <c r="D40" s="63" t="s">
        <v>255</v>
      </c>
      <c r="E40" s="64" t="s">
        <v>256</v>
      </c>
      <c r="F40" s="52" t="s">
        <v>38</v>
      </c>
      <c r="G40" s="52" t="s">
        <v>257</v>
      </c>
      <c r="H40" s="65" t="s">
        <v>47</v>
      </c>
      <c r="I40" s="37">
        <v>44088.0</v>
      </c>
      <c r="J40" s="37">
        <v>44169.0</v>
      </c>
      <c r="K40" s="38">
        <v>44185.0</v>
      </c>
      <c r="L40" s="39" t="s">
        <v>28</v>
      </c>
      <c r="M40" s="39" t="s">
        <v>41</v>
      </c>
      <c r="N40" s="40" t="s">
        <v>42</v>
      </c>
      <c r="O40" s="45" t="s">
        <v>258</v>
      </c>
      <c r="P40" s="66" t="s">
        <v>259</v>
      </c>
      <c r="Q40" s="66" t="s">
        <v>260</v>
      </c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</row>
    <row r="41">
      <c r="A41" s="181">
        <v>40.0</v>
      </c>
      <c r="B41" s="34" t="s">
        <v>267</v>
      </c>
      <c r="C41" s="56" t="s">
        <v>181</v>
      </c>
      <c r="D41" s="71" t="s">
        <v>268</v>
      </c>
      <c r="E41" s="68" t="s">
        <v>269</v>
      </c>
      <c r="F41" s="69" t="s">
        <v>38</v>
      </c>
      <c r="G41" s="69" t="s">
        <v>270</v>
      </c>
      <c r="H41" s="70" t="s">
        <v>47</v>
      </c>
      <c r="I41" s="37">
        <v>44088.0</v>
      </c>
      <c r="J41" s="37">
        <v>44113.0</v>
      </c>
      <c r="K41" s="38">
        <v>44183.0</v>
      </c>
      <c r="L41" s="39" t="s">
        <v>48</v>
      </c>
      <c r="M41" s="39" t="s">
        <v>41</v>
      </c>
      <c r="N41" s="40" t="s">
        <v>42</v>
      </c>
      <c r="O41" s="45" t="s">
        <v>271</v>
      </c>
      <c r="P41" s="66" t="s">
        <v>272</v>
      </c>
      <c r="Q41" s="66" t="s">
        <v>273</v>
      </c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</row>
    <row r="42">
      <c r="A42" s="181">
        <v>41.0</v>
      </c>
      <c r="B42" s="34" t="s">
        <v>274</v>
      </c>
      <c r="C42" s="56" t="s">
        <v>181</v>
      </c>
      <c r="D42" s="71" t="s">
        <v>275</v>
      </c>
      <c r="E42" s="68" t="s">
        <v>276</v>
      </c>
      <c r="F42" s="69" t="s">
        <v>38</v>
      </c>
      <c r="G42" s="69" t="s">
        <v>263</v>
      </c>
      <c r="H42" s="70" t="s">
        <v>47</v>
      </c>
      <c r="I42" s="37">
        <v>44088.0</v>
      </c>
      <c r="J42" s="37">
        <v>44141.0</v>
      </c>
      <c r="K42" s="38">
        <v>44184.0</v>
      </c>
      <c r="L42" s="39" t="s">
        <v>28</v>
      </c>
      <c r="M42" s="39" t="s">
        <v>29</v>
      </c>
      <c r="N42" s="40" t="s">
        <v>42</v>
      </c>
      <c r="O42" s="45" t="s">
        <v>277</v>
      </c>
      <c r="P42" s="66" t="s">
        <v>278</v>
      </c>
      <c r="Q42" s="66" t="s">
        <v>279</v>
      </c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</row>
    <row r="43">
      <c r="A43" s="181">
        <v>42.0</v>
      </c>
      <c r="B43" s="34" t="s">
        <v>280</v>
      </c>
      <c r="C43" s="56" t="s">
        <v>181</v>
      </c>
      <c r="D43" s="71" t="s">
        <v>281</v>
      </c>
      <c r="E43" s="68" t="s">
        <v>276</v>
      </c>
      <c r="F43" s="69" t="s">
        <v>38</v>
      </c>
      <c r="G43" s="69" t="s">
        <v>257</v>
      </c>
      <c r="H43" s="70" t="s">
        <v>47</v>
      </c>
      <c r="I43" s="37">
        <v>44088.0</v>
      </c>
      <c r="J43" s="37">
        <v>44169.0</v>
      </c>
      <c r="K43" s="38">
        <v>44185.0</v>
      </c>
      <c r="L43" s="39" t="s">
        <v>28</v>
      </c>
      <c r="M43" s="39" t="s">
        <v>49</v>
      </c>
      <c r="N43" s="40" t="s">
        <v>42</v>
      </c>
      <c r="O43" s="45" t="s">
        <v>282</v>
      </c>
      <c r="P43" s="66" t="s">
        <v>283</v>
      </c>
      <c r="Q43" s="66" t="s">
        <v>284</v>
      </c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</row>
    <row r="44">
      <c r="A44" s="181">
        <v>43.0</v>
      </c>
      <c r="B44" s="34" t="s">
        <v>298</v>
      </c>
      <c r="C44" s="56" t="s">
        <v>290</v>
      </c>
      <c r="D44" s="56" t="s">
        <v>299</v>
      </c>
      <c r="E44" s="47" t="s">
        <v>300</v>
      </c>
      <c r="F44" s="43" t="s">
        <v>203</v>
      </c>
      <c r="G44" s="43" t="s">
        <v>174</v>
      </c>
      <c r="H44" s="43" t="s">
        <v>47</v>
      </c>
      <c r="I44" s="37">
        <v>44088.0</v>
      </c>
      <c r="J44" s="37">
        <v>44113.0</v>
      </c>
      <c r="K44" s="38">
        <v>44183.0</v>
      </c>
      <c r="L44" s="39" t="s">
        <v>100</v>
      </c>
      <c r="M44" s="39" t="s">
        <v>41</v>
      </c>
      <c r="N44" s="40" t="s">
        <v>42</v>
      </c>
      <c r="O44" s="45" t="s">
        <v>301</v>
      </c>
      <c r="P44" s="46" t="str">
        <f>HYPERLINK("https://nptel.ac.in/noc/courses/noc19/SEM2/noc19-ee66","https://nptel.ac.in/noc/courses/noc19/SEM2/noc19-ee66")</f>
        <v>https://nptel.ac.in/noc/courses/noc19/SEM2/noc19-ee66</v>
      </c>
      <c r="Q44" s="46" t="str">
        <f>HYPERLINK("https://nptel.ac.in/courses/103/108/103108139/","https://nptel.ac.in/courses/103/108/103108139/")</f>
        <v>https://nptel.ac.in/courses/103/108/103108139/</v>
      </c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</row>
    <row r="45">
      <c r="A45" s="181">
        <v>44.0</v>
      </c>
      <c r="B45" s="34" t="s">
        <v>302</v>
      </c>
      <c r="C45" s="56" t="s">
        <v>290</v>
      </c>
      <c r="D45" s="56" t="s">
        <v>303</v>
      </c>
      <c r="E45" s="56" t="s">
        <v>304</v>
      </c>
      <c r="F45" s="48" t="s">
        <v>120</v>
      </c>
      <c r="G45" s="36" t="s">
        <v>39</v>
      </c>
      <c r="H45" s="43" t="s">
        <v>47</v>
      </c>
      <c r="I45" s="37">
        <v>44088.0</v>
      </c>
      <c r="J45" s="37">
        <v>44141.0</v>
      </c>
      <c r="K45" s="38">
        <v>44183.0</v>
      </c>
      <c r="L45" s="39" t="s">
        <v>28</v>
      </c>
      <c r="M45" s="39" t="s">
        <v>29</v>
      </c>
      <c r="N45" s="40" t="s">
        <v>42</v>
      </c>
      <c r="O45" s="45" t="s">
        <v>305</v>
      </c>
      <c r="P45" s="46" t="str">
        <f>HYPERLINK("https://nptel.ac.in/noc/courses/noc19/SEM2/noc19-ch24","https://nptel.ac.in/noc/courses/noc19/SEM2/noc19-ch24")</f>
        <v>https://nptel.ac.in/noc/courses/noc19/SEM2/noc19-ch24</v>
      </c>
      <c r="Q45" s="46" t="str">
        <f>HYPERLINK("https://nptel.ac.in/courses/103/103/103103140/","https://nptel.ac.in/courses/103/103/103103140/")</f>
        <v>https://nptel.ac.in/courses/103/103/103103140/</v>
      </c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</row>
    <row r="46">
      <c r="A46" s="181">
        <v>45.0</v>
      </c>
      <c r="B46" s="34" t="s">
        <v>310</v>
      </c>
      <c r="C46" s="56" t="s">
        <v>290</v>
      </c>
      <c r="D46" s="56" t="s">
        <v>311</v>
      </c>
      <c r="E46" s="56" t="s">
        <v>312</v>
      </c>
      <c r="F46" s="48" t="s">
        <v>120</v>
      </c>
      <c r="G46" s="43" t="s">
        <v>4</v>
      </c>
      <c r="H46" s="43" t="s">
        <v>47</v>
      </c>
      <c r="I46" s="37">
        <v>44088.0</v>
      </c>
      <c r="J46" s="37">
        <v>44169.0</v>
      </c>
      <c r="K46" s="38">
        <v>44184.0</v>
      </c>
      <c r="L46" s="39" t="s">
        <v>28</v>
      </c>
      <c r="M46" s="39" t="s">
        <v>41</v>
      </c>
      <c r="N46" s="40" t="s">
        <v>42</v>
      </c>
      <c r="O46" s="45" t="s">
        <v>313</v>
      </c>
      <c r="P46" s="46" t="str">
        <f>HYPERLINK("https://nptel.ac.in/noc/courses/noc18/SEM1/noc18-ch10","https://nptel.ac.in/noc/courses/noc18/SEM1/noc18-ch10")</f>
        <v>https://nptel.ac.in/noc/courses/noc18/SEM1/noc18-ch10</v>
      </c>
      <c r="Q46" s="46" t="str">
        <f>HYPERLINK("https://nptel.ac.in/courses/103/103/103103132/","https://nptel.ac.in/courses/103/103/103103132/")</f>
        <v>https://nptel.ac.in/courses/103/103/103103132/</v>
      </c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</row>
    <row r="47">
      <c r="A47" s="181">
        <v>46.0</v>
      </c>
      <c r="B47" s="34" t="s">
        <v>318</v>
      </c>
      <c r="C47" s="56" t="s">
        <v>290</v>
      </c>
      <c r="D47" s="56" t="s">
        <v>319</v>
      </c>
      <c r="E47" s="56" t="s">
        <v>320</v>
      </c>
      <c r="F47" s="43" t="s">
        <v>83</v>
      </c>
      <c r="G47" s="36" t="s">
        <v>39</v>
      </c>
      <c r="H47" s="43" t="s">
        <v>47</v>
      </c>
      <c r="I47" s="37">
        <v>44088.0</v>
      </c>
      <c r="J47" s="37">
        <v>44141.0</v>
      </c>
      <c r="K47" s="38">
        <v>44185.0</v>
      </c>
      <c r="L47" s="39" t="s">
        <v>48</v>
      </c>
      <c r="M47" s="39" t="s">
        <v>41</v>
      </c>
      <c r="N47" s="40" t="s">
        <v>42</v>
      </c>
      <c r="O47" s="45" t="s">
        <v>321</v>
      </c>
      <c r="P47" s="46" t="str">
        <f>HYPERLINK("https://nptel.ac.in/noc/courses/noc19/SEM1/noc19-ch09","https://nptel.ac.in/noc/courses/noc19/SEM1/noc19-ch09")</f>
        <v>https://nptel.ac.in/noc/courses/noc19/SEM1/noc19-ch09</v>
      </c>
      <c r="Q47" s="46" t="str">
        <f>HYPERLINK("https://nptel.ac.in/courses/103/101/103101142/","https://nptel.ac.in/courses/103/101/103101142/")</f>
        <v>https://nptel.ac.in/courses/103/101/103101142/</v>
      </c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</row>
    <row r="48">
      <c r="A48" s="181">
        <v>47.0</v>
      </c>
      <c r="B48" s="34" t="s">
        <v>326</v>
      </c>
      <c r="C48" s="56" t="s">
        <v>290</v>
      </c>
      <c r="D48" s="47" t="s">
        <v>327</v>
      </c>
      <c r="E48" s="56" t="s">
        <v>328</v>
      </c>
      <c r="F48" s="48" t="s">
        <v>120</v>
      </c>
      <c r="G48" s="36" t="s">
        <v>39</v>
      </c>
      <c r="H48" s="43" t="s">
        <v>47</v>
      </c>
      <c r="I48" s="37">
        <v>44088.0</v>
      </c>
      <c r="J48" s="37">
        <v>44141.0</v>
      </c>
      <c r="K48" s="38">
        <v>44183.0</v>
      </c>
      <c r="L48" s="39" t="s">
        <v>28</v>
      </c>
      <c r="M48" s="39" t="s">
        <v>41</v>
      </c>
      <c r="N48" s="40" t="s">
        <v>42</v>
      </c>
      <c r="O48" s="45" t="s">
        <v>329</v>
      </c>
      <c r="P48" s="46" t="str">
        <f>HYPERLINK("https://nptel.ac.in/noc/courses/noc18/SEM2/noc18-ch26","https://nptel.ac.in/noc/courses/noc18/SEM2/noc18-ch26")</f>
        <v>https://nptel.ac.in/noc/courses/noc18/SEM2/noc18-ch26</v>
      </c>
      <c r="Q48" s="46" t="str">
        <f>HYPERLINK("https://nptel.ac.in/courses/103/103/103103139/","https://nptel.ac.in/courses/103/103/103103139/")</f>
        <v>https://nptel.ac.in/courses/103/103/103103139/</v>
      </c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</row>
    <row r="49">
      <c r="A49" s="181">
        <v>48.0</v>
      </c>
      <c r="B49" s="34" t="s">
        <v>342</v>
      </c>
      <c r="C49" s="56" t="s">
        <v>290</v>
      </c>
      <c r="D49" s="56" t="s">
        <v>343</v>
      </c>
      <c r="E49" s="56" t="s">
        <v>340</v>
      </c>
      <c r="F49" s="43" t="s">
        <v>38</v>
      </c>
      <c r="G49" s="36" t="s">
        <v>39</v>
      </c>
      <c r="H49" s="43" t="s">
        <v>47</v>
      </c>
      <c r="I49" s="37">
        <v>44088.0</v>
      </c>
      <c r="J49" s="37">
        <v>44141.0</v>
      </c>
      <c r="K49" s="38">
        <v>44183.0</v>
      </c>
      <c r="L49" s="39" t="s">
        <v>28</v>
      </c>
      <c r="M49" s="39" t="s">
        <v>41</v>
      </c>
      <c r="N49" s="40" t="s">
        <v>42</v>
      </c>
      <c r="O49" s="45" t="s">
        <v>344</v>
      </c>
      <c r="P49" s="46" t="str">
        <f>HYPERLINK("https://nptel.ac.in/noc/courses/noc19/SEM1/noc19-ch15","https://nptel.ac.in/noc/courses/noc19/SEM1/noc19-ch15")</f>
        <v>https://nptel.ac.in/noc/courses/noc19/SEM1/noc19-ch15</v>
      </c>
      <c r="Q49" s="46" t="str">
        <f>HYPERLINK("https://nptel.ac.in/courses/103/104/103104129/","https://nptel.ac.in/courses/103/104/103104129/")</f>
        <v>https://nptel.ac.in/courses/103/104/103104129/</v>
      </c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</row>
    <row r="50">
      <c r="A50" s="181">
        <v>49.0</v>
      </c>
      <c r="B50" s="34" t="s">
        <v>345</v>
      </c>
      <c r="C50" s="56" t="s">
        <v>290</v>
      </c>
      <c r="D50" s="47" t="s">
        <v>346</v>
      </c>
      <c r="E50" s="47" t="s">
        <v>347</v>
      </c>
      <c r="F50" s="43" t="s">
        <v>126</v>
      </c>
      <c r="G50" s="36" t="s">
        <v>39</v>
      </c>
      <c r="H50" s="57" t="s">
        <v>40</v>
      </c>
      <c r="I50" s="37">
        <v>44088.0</v>
      </c>
      <c r="J50" s="37">
        <v>44141.0</v>
      </c>
      <c r="K50" s="38">
        <v>44183.0</v>
      </c>
      <c r="L50" s="39" t="s">
        <v>28</v>
      </c>
      <c r="M50" s="39" t="s">
        <v>41</v>
      </c>
      <c r="N50" s="40" t="s">
        <v>42</v>
      </c>
      <c r="O50" s="45" t="s">
        <v>348</v>
      </c>
      <c r="P50" s="42"/>
      <c r="Q50" s="42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</row>
    <row r="51">
      <c r="A51" s="181">
        <v>50.0</v>
      </c>
      <c r="B51" s="34" t="s">
        <v>349</v>
      </c>
      <c r="C51" s="35" t="s">
        <v>290</v>
      </c>
      <c r="D51" s="58" t="s">
        <v>350</v>
      </c>
      <c r="E51" s="35" t="s">
        <v>351</v>
      </c>
      <c r="F51" s="36" t="s">
        <v>147</v>
      </c>
      <c r="G51" s="36" t="s">
        <v>39</v>
      </c>
      <c r="H51" s="43" t="s">
        <v>47</v>
      </c>
      <c r="I51" s="37">
        <v>44088.0</v>
      </c>
      <c r="J51" s="37">
        <v>44141.0</v>
      </c>
      <c r="K51" s="38">
        <v>44183.0</v>
      </c>
      <c r="L51" s="39" t="s">
        <v>28</v>
      </c>
      <c r="M51" s="39" t="s">
        <v>41</v>
      </c>
      <c r="N51" s="40" t="s">
        <v>42</v>
      </c>
      <c r="O51" s="45" t="s">
        <v>352</v>
      </c>
      <c r="P51" s="46" t="str">
        <f>HYPERLINK("https://nptel.ac.in/noc/courses/noc19/SEM2/noc19-ch26","https://nptel.ac.in/noc/courses/noc19/SEM2/noc19-ch26")</f>
        <v>https://nptel.ac.in/noc/courses/noc19/SEM2/noc19-ch26</v>
      </c>
      <c r="Q51" s="46" t="str">
        <f>HYPERLINK("https://nptel.ac.in/courses/103/107/103107157/","https://nptel.ac.in/courses/103/107/103107157/")</f>
        <v>https://nptel.ac.in/courses/103/107/103107157/</v>
      </c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</row>
    <row r="52">
      <c r="A52" s="181">
        <v>51.0</v>
      </c>
      <c r="B52" s="34" t="s">
        <v>360</v>
      </c>
      <c r="C52" s="35" t="s">
        <v>290</v>
      </c>
      <c r="D52" s="47" t="s">
        <v>361</v>
      </c>
      <c r="E52" s="58" t="s">
        <v>312</v>
      </c>
      <c r="F52" s="77" t="s">
        <v>120</v>
      </c>
      <c r="G52" s="77" t="s">
        <v>4</v>
      </c>
      <c r="H52" s="43" t="s">
        <v>47</v>
      </c>
      <c r="I52" s="37">
        <v>44088.0</v>
      </c>
      <c r="J52" s="37">
        <v>44169.0</v>
      </c>
      <c r="K52" s="38">
        <v>44184.0</v>
      </c>
      <c r="L52" s="39" t="s">
        <v>100</v>
      </c>
      <c r="M52" s="39" t="s">
        <v>41</v>
      </c>
      <c r="N52" s="40" t="s">
        <v>42</v>
      </c>
      <c r="O52" s="45" t="s">
        <v>362</v>
      </c>
      <c r="P52" s="46" t="str">
        <f>HYPERLINK("https://nptel.ac.in/noc/courses/noc19/SEM2/noc19-ch18","https://nptel.ac.in/noc/courses/noc19/SEM2/noc19-ch18")</f>
        <v>https://nptel.ac.in/noc/courses/noc19/SEM2/noc19-ch18</v>
      </c>
      <c r="Q52" s="46" t="str">
        <f>HYPERLINK("https://nptel.ac.in/courses/103/103/103103152/","https://nptel.ac.in/courses/103/103/103103152/")</f>
        <v>https://nptel.ac.in/courses/103/103/103103152/</v>
      </c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</row>
    <row r="53">
      <c r="A53" s="181">
        <v>52.0</v>
      </c>
      <c r="B53" s="34" t="s">
        <v>363</v>
      </c>
      <c r="C53" s="35" t="s">
        <v>290</v>
      </c>
      <c r="D53" s="47" t="s">
        <v>364</v>
      </c>
      <c r="E53" s="47" t="s">
        <v>365</v>
      </c>
      <c r="F53" s="78" t="s">
        <v>126</v>
      </c>
      <c r="G53" s="77" t="s">
        <v>4</v>
      </c>
      <c r="H53" s="57" t="s">
        <v>40</v>
      </c>
      <c r="I53" s="37">
        <v>44088.0</v>
      </c>
      <c r="J53" s="37">
        <v>44169.0</v>
      </c>
      <c r="K53" s="38">
        <v>44185.0</v>
      </c>
      <c r="L53" s="39" t="s">
        <v>48</v>
      </c>
      <c r="M53" s="39" t="s">
        <v>41</v>
      </c>
      <c r="N53" s="79" t="s">
        <v>42</v>
      </c>
      <c r="O53" s="45" t="s">
        <v>366</v>
      </c>
      <c r="P53" s="53"/>
      <c r="Q53" s="53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</row>
    <row r="54">
      <c r="A54" s="181">
        <v>53.0</v>
      </c>
      <c r="B54" s="34" t="s">
        <v>367</v>
      </c>
      <c r="C54" s="56" t="s">
        <v>368</v>
      </c>
      <c r="D54" s="56" t="s">
        <v>369</v>
      </c>
      <c r="E54" s="56" t="s">
        <v>370</v>
      </c>
      <c r="F54" s="43" t="s">
        <v>38</v>
      </c>
      <c r="G54" s="36" t="s">
        <v>39</v>
      </c>
      <c r="H54" s="43" t="s">
        <v>47</v>
      </c>
      <c r="I54" s="37">
        <v>44088.0</v>
      </c>
      <c r="J54" s="37">
        <v>44141.0</v>
      </c>
      <c r="K54" s="38">
        <v>44183.0</v>
      </c>
      <c r="L54" s="39" t="s">
        <v>28</v>
      </c>
      <c r="M54" s="39" t="s">
        <v>41</v>
      </c>
      <c r="N54" s="40" t="s">
        <v>42</v>
      </c>
      <c r="O54" s="45" t="s">
        <v>371</v>
      </c>
      <c r="P54" s="46" t="str">
        <f>HYPERLINK("https://nptel.ac.in/noc/courses/noc19/SEM1/noc19-cy13","https://nptel.ac.in/noc/courses/noc19/SEM1/noc19-cy13")</f>
        <v>https://nptel.ac.in/noc/courses/noc19/SEM1/noc19-cy13</v>
      </c>
      <c r="Q54" s="46" t="str">
        <f>HYPERLINK("https://nptel.ac.in/courses/104/104/104104085/","https://nptel.ac.in/courses/104/104/104104085/")</f>
        <v>https://nptel.ac.in/courses/104/104/104104085/</v>
      </c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</row>
    <row r="55">
      <c r="A55" s="181">
        <v>54.0</v>
      </c>
      <c r="B55" s="34" t="s">
        <v>372</v>
      </c>
      <c r="C55" s="56" t="s">
        <v>368</v>
      </c>
      <c r="D55" s="56" t="s">
        <v>373</v>
      </c>
      <c r="E55" s="56" t="s">
        <v>374</v>
      </c>
      <c r="F55" s="43" t="s">
        <v>57</v>
      </c>
      <c r="G55" s="43" t="s">
        <v>4</v>
      </c>
      <c r="H55" s="43" t="s">
        <v>47</v>
      </c>
      <c r="I55" s="37">
        <v>44088.0</v>
      </c>
      <c r="J55" s="37">
        <v>44169.0</v>
      </c>
      <c r="K55" s="38">
        <v>44185.0</v>
      </c>
      <c r="L55" s="39" t="s">
        <v>48</v>
      </c>
      <c r="M55" s="39" t="s">
        <v>41</v>
      </c>
      <c r="N55" s="40" t="s">
        <v>42</v>
      </c>
      <c r="O55" s="45" t="s">
        <v>375</v>
      </c>
      <c r="P55" s="46" t="str">
        <f>HYPERLINK("https://nptel.ac.in/noc/courses/noc19/SEM2/noc19-cy18","https://nptel.ac.in/noc/courses/noc19/SEM2/noc19-cy18")</f>
        <v>https://nptel.ac.in/noc/courses/noc19/SEM2/noc19-cy18</v>
      </c>
      <c r="Q55" s="46" t="str">
        <f>HYPERLINK("https://nptel.ac.in/courses/104/105/104105084/","https://nptel.ac.in/courses/104/105/104105084/")</f>
        <v>https://nptel.ac.in/courses/104/105/104105084/</v>
      </c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</row>
    <row r="56">
      <c r="A56" s="181">
        <v>55.0</v>
      </c>
      <c r="B56" s="34" t="s">
        <v>376</v>
      </c>
      <c r="C56" s="56" t="s">
        <v>368</v>
      </c>
      <c r="D56" s="56" t="s">
        <v>377</v>
      </c>
      <c r="E56" s="56" t="s">
        <v>374</v>
      </c>
      <c r="F56" s="43" t="s">
        <v>57</v>
      </c>
      <c r="G56" s="43" t="s">
        <v>4</v>
      </c>
      <c r="H56" s="43" t="s">
        <v>47</v>
      </c>
      <c r="I56" s="37">
        <v>44088.0</v>
      </c>
      <c r="J56" s="37">
        <v>44169.0</v>
      </c>
      <c r="K56" s="38">
        <v>44184.0</v>
      </c>
      <c r="L56" s="39" t="s">
        <v>48</v>
      </c>
      <c r="M56" s="39" t="s">
        <v>41</v>
      </c>
      <c r="N56" s="40" t="s">
        <v>42</v>
      </c>
      <c r="O56" s="45" t="s">
        <v>378</v>
      </c>
      <c r="P56" s="46" t="str">
        <f>HYPERLINK("https://nptel.ac.in/noc/courses/noc19/SEM2/noc19-cy19","https://nptel.ac.in/noc/courses/noc19/SEM2/noc19-cy19")</f>
        <v>https://nptel.ac.in/noc/courses/noc19/SEM2/noc19-cy19</v>
      </c>
      <c r="Q56" s="46" t="str">
        <f>HYPERLINK("https://nptel.ac.in/courses/104/105/104105033/","https://nptel.ac.in/courses/104/105/104105033/")</f>
        <v>https://nptel.ac.in/courses/104/105/104105033/</v>
      </c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</row>
    <row r="57">
      <c r="A57" s="181">
        <v>56.0</v>
      </c>
      <c r="B57" s="34" t="s">
        <v>385</v>
      </c>
      <c r="C57" s="58" t="s">
        <v>368</v>
      </c>
      <c r="D57" s="58" t="s">
        <v>386</v>
      </c>
      <c r="E57" s="58" t="s">
        <v>387</v>
      </c>
      <c r="F57" s="57" t="s">
        <v>57</v>
      </c>
      <c r="G57" s="36" t="s">
        <v>39</v>
      </c>
      <c r="H57" s="57" t="s">
        <v>40</v>
      </c>
      <c r="I57" s="37">
        <v>44088.0</v>
      </c>
      <c r="J57" s="37">
        <v>44141.0</v>
      </c>
      <c r="K57" s="38">
        <v>44183.0</v>
      </c>
      <c r="L57" s="39" t="s">
        <v>28</v>
      </c>
      <c r="M57" s="39" t="s">
        <v>49</v>
      </c>
      <c r="N57" s="40" t="s">
        <v>42</v>
      </c>
      <c r="O57" s="45" t="s">
        <v>388</v>
      </c>
      <c r="P57" s="42"/>
      <c r="Q57" s="42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</row>
    <row r="58">
      <c r="A58" s="181">
        <v>57.0</v>
      </c>
      <c r="B58" s="34" t="s">
        <v>389</v>
      </c>
      <c r="C58" s="58" t="s">
        <v>368</v>
      </c>
      <c r="D58" s="56" t="s">
        <v>390</v>
      </c>
      <c r="E58" s="56" t="s">
        <v>391</v>
      </c>
      <c r="F58" s="43" t="s">
        <v>392</v>
      </c>
      <c r="G58" s="43" t="s">
        <v>4</v>
      </c>
      <c r="H58" s="43" t="s">
        <v>47</v>
      </c>
      <c r="I58" s="37">
        <v>44088.0</v>
      </c>
      <c r="J58" s="37">
        <v>44169.0</v>
      </c>
      <c r="K58" s="38">
        <v>44184.0</v>
      </c>
      <c r="L58" s="39" t="s">
        <v>28</v>
      </c>
      <c r="M58" s="39" t="s">
        <v>41</v>
      </c>
      <c r="N58" s="40" t="s">
        <v>42</v>
      </c>
      <c r="O58" s="45" t="s">
        <v>393</v>
      </c>
      <c r="P58" s="46" t="str">
        <f>HYPERLINK("https://nptel.ac.in/noc/courses/noc19/SEM1/noc19-cy02","https://nptel.ac.in/noc/courses/noc19/SEM1/noc19-cy02")</f>
        <v>https://nptel.ac.in/noc/courses/noc19/SEM1/noc19-cy02</v>
      </c>
      <c r="Q58" s="46" t="str">
        <f>HYPERLINK("https://nptel.ac.in/courses/104/106/104106089/","https://nptel.ac.in/courses/104/106/104106089/")</f>
        <v>https://nptel.ac.in/courses/104/106/104106089/</v>
      </c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</row>
    <row r="59">
      <c r="A59" s="181">
        <v>58.0</v>
      </c>
      <c r="B59" s="34" t="s">
        <v>394</v>
      </c>
      <c r="C59" s="58" t="s">
        <v>368</v>
      </c>
      <c r="D59" s="56" t="s">
        <v>395</v>
      </c>
      <c r="E59" s="56" t="s">
        <v>396</v>
      </c>
      <c r="F59" s="43" t="s">
        <v>126</v>
      </c>
      <c r="G59" s="36" t="s">
        <v>39</v>
      </c>
      <c r="H59" s="43" t="s">
        <v>47</v>
      </c>
      <c r="I59" s="37">
        <v>44088.0</v>
      </c>
      <c r="J59" s="37">
        <v>44141.0</v>
      </c>
      <c r="K59" s="38">
        <v>44185.0</v>
      </c>
      <c r="L59" s="39" t="s">
        <v>28</v>
      </c>
      <c r="M59" s="39" t="s">
        <v>41</v>
      </c>
      <c r="N59" s="40" t="s">
        <v>42</v>
      </c>
      <c r="O59" s="45" t="s">
        <v>397</v>
      </c>
      <c r="P59" s="46" t="str">
        <f>HYPERLINK("https://nptel.ac.in/noc/courses/noc16/SEM1/noc16-cy02","https://nptel.ac.in/noc/courses/noc16/SEM1/noc16-cy02")</f>
        <v>https://nptel.ac.in/noc/courses/noc16/SEM1/noc16-cy02</v>
      </c>
      <c r="Q59" s="46" t="str">
        <f>HYPERLINK("https://nptel.ac.in/courses/104/106/104106075/","https://nptel.ac.in/courses/104/106/104106075/")</f>
        <v>https://nptel.ac.in/courses/104/106/104106075/</v>
      </c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</row>
    <row r="60">
      <c r="A60" s="181">
        <v>59.0</v>
      </c>
      <c r="B60" s="34" t="s">
        <v>398</v>
      </c>
      <c r="C60" s="58" t="s">
        <v>368</v>
      </c>
      <c r="D60" s="56" t="s">
        <v>399</v>
      </c>
      <c r="E60" s="34" t="s">
        <v>400</v>
      </c>
      <c r="F60" s="43" t="s">
        <v>392</v>
      </c>
      <c r="G60" s="43" t="s">
        <v>4</v>
      </c>
      <c r="H60" s="43" t="s">
        <v>47</v>
      </c>
      <c r="I60" s="37">
        <v>44088.0</v>
      </c>
      <c r="J60" s="37">
        <v>44169.0</v>
      </c>
      <c r="K60" s="38">
        <v>44185.0</v>
      </c>
      <c r="L60" s="39" t="s">
        <v>28</v>
      </c>
      <c r="M60" s="39" t="s">
        <v>41</v>
      </c>
      <c r="N60" s="40" t="s">
        <v>42</v>
      </c>
      <c r="O60" s="45" t="s">
        <v>401</v>
      </c>
      <c r="P60" s="46" t="str">
        <f>HYPERLINK("https://nptel.ac.in/noc/courses/noc19/SEM2/noc19-cy35","https://nptel.ac.in/noc/courses/noc19/SEM2/noc19-cy35")</f>
        <v>https://nptel.ac.in/noc/courses/noc19/SEM2/noc19-cy35</v>
      </c>
      <c r="Q60" s="46" t="str">
        <f>HYPERLINK("https://nptel.ac.in/courses/104/106/104106093/","https://nptel.ac.in/courses/104/106/104106093/")</f>
        <v>https://nptel.ac.in/courses/104/106/104106093/</v>
      </c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</row>
    <row r="61">
      <c r="A61" s="181">
        <v>60.0</v>
      </c>
      <c r="B61" s="34" t="s">
        <v>402</v>
      </c>
      <c r="C61" s="58" t="s">
        <v>368</v>
      </c>
      <c r="D61" s="47" t="s">
        <v>403</v>
      </c>
      <c r="E61" s="47" t="s">
        <v>404</v>
      </c>
      <c r="F61" s="43" t="s">
        <v>83</v>
      </c>
      <c r="G61" s="36" t="s">
        <v>39</v>
      </c>
      <c r="H61" s="43" t="s">
        <v>47</v>
      </c>
      <c r="I61" s="37">
        <v>44088.0</v>
      </c>
      <c r="J61" s="37">
        <v>44141.0</v>
      </c>
      <c r="K61" s="38">
        <v>44183.0</v>
      </c>
      <c r="L61" s="39" t="s">
        <v>28</v>
      </c>
      <c r="M61" s="39" t="s">
        <v>49</v>
      </c>
      <c r="N61" s="40" t="s">
        <v>42</v>
      </c>
      <c r="O61" s="45" t="s">
        <v>405</v>
      </c>
      <c r="P61" s="46" t="str">
        <f>HYPERLINK("https://nptel.ac.in/noc/courses/noc19/SEM2/noc19-cy21","https://nptel.ac.in/noc/courses/noc19/SEM2/noc19-cy21")</f>
        <v>https://nptel.ac.in/noc/courses/noc19/SEM2/noc19-cy21</v>
      </c>
      <c r="Q61" s="46" t="str">
        <f>HYPERLINK("https://nptel.ac.in/courses/104/101/104101115/","https://nptel.ac.in/courses/104/101/104101115/")</f>
        <v>https://nptel.ac.in/courses/104/101/104101115/</v>
      </c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</row>
    <row r="62">
      <c r="A62" s="181">
        <v>61.0</v>
      </c>
      <c r="B62" s="34" t="s">
        <v>406</v>
      </c>
      <c r="C62" s="58" t="s">
        <v>368</v>
      </c>
      <c r="D62" s="47" t="s">
        <v>407</v>
      </c>
      <c r="E62" s="47" t="s">
        <v>408</v>
      </c>
      <c r="F62" s="43" t="s">
        <v>83</v>
      </c>
      <c r="G62" s="43" t="s">
        <v>4</v>
      </c>
      <c r="H62" s="43" t="s">
        <v>40</v>
      </c>
      <c r="I62" s="37">
        <v>44088.0</v>
      </c>
      <c r="J62" s="37">
        <v>44169.0</v>
      </c>
      <c r="K62" s="38">
        <v>44184.0</v>
      </c>
      <c r="L62" s="39" t="s">
        <v>48</v>
      </c>
      <c r="M62" s="39" t="s">
        <v>41</v>
      </c>
      <c r="N62" s="40" t="s">
        <v>42</v>
      </c>
      <c r="O62" s="45" t="s">
        <v>409</v>
      </c>
      <c r="P62" s="42"/>
      <c r="Q62" s="42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</row>
    <row r="63">
      <c r="A63" s="181">
        <v>62.0</v>
      </c>
      <c r="B63" s="34" t="s">
        <v>410</v>
      </c>
      <c r="C63" s="58" t="s">
        <v>368</v>
      </c>
      <c r="D63" s="47" t="s">
        <v>411</v>
      </c>
      <c r="E63" s="47" t="s">
        <v>412</v>
      </c>
      <c r="F63" s="43" t="s">
        <v>83</v>
      </c>
      <c r="G63" s="43" t="s">
        <v>4</v>
      </c>
      <c r="H63" s="43" t="s">
        <v>40</v>
      </c>
      <c r="I63" s="37">
        <v>44088.0</v>
      </c>
      <c r="J63" s="37">
        <v>44169.0</v>
      </c>
      <c r="K63" s="38">
        <v>44185.0</v>
      </c>
      <c r="L63" s="39" t="s">
        <v>28</v>
      </c>
      <c r="M63" s="39" t="s">
        <v>29</v>
      </c>
      <c r="N63" s="40" t="s">
        <v>42</v>
      </c>
      <c r="O63" s="45" t="s">
        <v>413</v>
      </c>
      <c r="P63" s="42"/>
      <c r="Q63" s="42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</row>
    <row r="64">
      <c r="A64" s="181">
        <v>63.0</v>
      </c>
      <c r="B64" s="34" t="s">
        <v>414</v>
      </c>
      <c r="C64" s="58" t="s">
        <v>368</v>
      </c>
      <c r="D64" s="47" t="s">
        <v>415</v>
      </c>
      <c r="E64" s="47" t="s">
        <v>416</v>
      </c>
      <c r="F64" s="43" t="s">
        <v>83</v>
      </c>
      <c r="G64" s="36" t="s">
        <v>39</v>
      </c>
      <c r="H64" s="43" t="s">
        <v>47</v>
      </c>
      <c r="I64" s="37">
        <v>44088.0</v>
      </c>
      <c r="J64" s="37">
        <v>44141.0</v>
      </c>
      <c r="K64" s="38">
        <v>44183.0</v>
      </c>
      <c r="L64" s="39" t="s">
        <v>28</v>
      </c>
      <c r="M64" s="39" t="s">
        <v>49</v>
      </c>
      <c r="N64" s="40" t="s">
        <v>42</v>
      </c>
      <c r="O64" s="45" t="s">
        <v>417</v>
      </c>
      <c r="P64" s="46" t="str">
        <f>HYPERLINK("https://nptel.ac.in/noc/courses/noc19/SEM2/noc19-cy27","https://nptel.ac.in/noc/courses/noc19/SEM2/noc19-cy27")</f>
        <v>https://nptel.ac.in/noc/courses/noc19/SEM2/noc19-cy27</v>
      </c>
      <c r="Q64" s="46" t="str">
        <f>HYPERLINK("https://nptel.ac.in/courses/104/101/104101116/","https://nptel.ac.in/courses/104/101/104101116/")</f>
        <v>https://nptel.ac.in/courses/104/101/104101116/</v>
      </c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</row>
    <row r="65">
      <c r="A65" s="181">
        <v>64.0</v>
      </c>
      <c r="B65" s="34" t="s">
        <v>423</v>
      </c>
      <c r="C65" s="56" t="s">
        <v>368</v>
      </c>
      <c r="D65" s="56" t="s">
        <v>424</v>
      </c>
      <c r="E65" s="56" t="s">
        <v>425</v>
      </c>
      <c r="F65" s="43" t="s">
        <v>83</v>
      </c>
      <c r="G65" s="36" t="s">
        <v>39</v>
      </c>
      <c r="H65" s="43" t="s">
        <v>40</v>
      </c>
      <c r="I65" s="37">
        <v>44088.0</v>
      </c>
      <c r="J65" s="37">
        <v>44141.0</v>
      </c>
      <c r="K65" s="38">
        <v>44183.0</v>
      </c>
      <c r="L65" s="39" t="s">
        <v>100</v>
      </c>
      <c r="M65" s="39" t="s">
        <v>49</v>
      </c>
      <c r="N65" s="40" t="s">
        <v>42</v>
      </c>
      <c r="O65" s="45" t="s">
        <v>426</v>
      </c>
      <c r="P65" s="42"/>
      <c r="Q65" s="42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</row>
    <row r="66">
      <c r="A66" s="181">
        <v>65.0</v>
      </c>
      <c r="B66" s="34" t="s">
        <v>427</v>
      </c>
      <c r="C66" s="56" t="s">
        <v>368</v>
      </c>
      <c r="D66" s="56" t="s">
        <v>428</v>
      </c>
      <c r="E66" s="56" t="s">
        <v>429</v>
      </c>
      <c r="F66" s="43" t="s">
        <v>430</v>
      </c>
      <c r="G66" s="43" t="s">
        <v>4</v>
      </c>
      <c r="H66" s="43" t="s">
        <v>47</v>
      </c>
      <c r="I66" s="37">
        <v>44088.0</v>
      </c>
      <c r="J66" s="37">
        <v>44169.0</v>
      </c>
      <c r="K66" s="38">
        <v>44184.0</v>
      </c>
      <c r="L66" s="39" t="s">
        <v>48</v>
      </c>
      <c r="M66" s="39" t="s">
        <v>41</v>
      </c>
      <c r="N66" s="40" t="s">
        <v>42</v>
      </c>
      <c r="O66" s="45" t="s">
        <v>431</v>
      </c>
      <c r="P66" s="46" t="str">
        <f>HYPERLINK("https://nptel.ac.in/noc/courses/noc19/SEM2/noc19-cy29","https://nptel.ac.in/noc/courses/noc19/SEM2/noc19-cy29")</f>
        <v>https://nptel.ac.in/noc/courses/noc19/SEM2/noc19-cy29</v>
      </c>
      <c r="Q66" s="46" t="str">
        <f>HYPERLINK("https://nptel.ac.in/courses/104/102/104102113/","https://nptel.ac.in/courses/104/102/104102113/")</f>
        <v>https://nptel.ac.in/courses/104/102/104102113/</v>
      </c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</row>
    <row r="67">
      <c r="A67" s="181">
        <v>66.0</v>
      </c>
      <c r="B67" s="34" t="s">
        <v>432</v>
      </c>
      <c r="C67" s="56" t="s">
        <v>368</v>
      </c>
      <c r="D67" s="56" t="s">
        <v>433</v>
      </c>
      <c r="E67" s="56" t="s">
        <v>434</v>
      </c>
      <c r="F67" s="43" t="s">
        <v>430</v>
      </c>
      <c r="G67" s="43" t="s">
        <v>4</v>
      </c>
      <c r="H67" s="43" t="s">
        <v>47</v>
      </c>
      <c r="I67" s="37">
        <v>44088.0</v>
      </c>
      <c r="J67" s="37">
        <v>44169.0</v>
      </c>
      <c r="K67" s="38">
        <v>44185.0</v>
      </c>
      <c r="L67" s="39" t="s">
        <v>100</v>
      </c>
      <c r="M67" s="39" t="s">
        <v>41</v>
      </c>
      <c r="N67" s="40" t="s">
        <v>42</v>
      </c>
      <c r="O67" s="45" t="s">
        <v>435</v>
      </c>
      <c r="P67" s="46" t="str">
        <f>HYPERLINK("https://nptel.ac.in/noc/courses/noc19/SEM2/noc19-cy34","https://nptel.ac.in/noc/courses/noc19/SEM2/noc19-cy34")</f>
        <v>https://nptel.ac.in/noc/courses/noc19/SEM2/noc19-cy34</v>
      </c>
      <c r="Q67" s="46" t="str">
        <f>HYPERLINK("https://nptel.ac.in/courses/104/102/104102009/","https://nptel.ac.in/courses/104/102/104102009/")</f>
        <v>https://nptel.ac.in/courses/104/102/104102009/</v>
      </c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</row>
    <row r="68">
      <c r="A68" s="181">
        <v>67.0</v>
      </c>
      <c r="B68" s="34" t="s">
        <v>436</v>
      </c>
      <c r="C68" s="56" t="s">
        <v>368</v>
      </c>
      <c r="D68" s="58" t="s">
        <v>437</v>
      </c>
      <c r="E68" s="58" t="s">
        <v>438</v>
      </c>
      <c r="F68" s="77" t="s">
        <v>120</v>
      </c>
      <c r="G68" s="77" t="s">
        <v>4</v>
      </c>
      <c r="H68" s="43" t="s">
        <v>47</v>
      </c>
      <c r="I68" s="37">
        <v>44088.0</v>
      </c>
      <c r="J68" s="37">
        <v>44169.0</v>
      </c>
      <c r="K68" s="38">
        <v>44185.0</v>
      </c>
      <c r="L68" s="39" t="s">
        <v>100</v>
      </c>
      <c r="M68" s="39" t="s">
        <v>49</v>
      </c>
      <c r="N68" s="40" t="s">
        <v>42</v>
      </c>
      <c r="O68" s="45" t="s">
        <v>439</v>
      </c>
      <c r="P68" s="46" t="str">
        <f>HYPERLINK("https://nptel.ac.in/noc/courses/noc19/SEM2/noc19-cy23","https://nptel.ac.in/noc/courses/noc19/SEM2/noc19-cy23")</f>
        <v>https://nptel.ac.in/noc/courses/noc19/SEM2/noc19-cy23</v>
      </c>
      <c r="Q68" s="46" t="str">
        <f>HYPERLINK("https://nptel.ac.in/courses/104/103/104103110/","https://nptel.ac.in/courses/104/103/104103110/")</f>
        <v>https://nptel.ac.in/courses/104/103/104103110/</v>
      </c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</row>
    <row r="69">
      <c r="A69" s="181">
        <v>68.0</v>
      </c>
      <c r="B69" s="34" t="s">
        <v>440</v>
      </c>
      <c r="C69" s="56" t="s">
        <v>368</v>
      </c>
      <c r="D69" s="80" t="s">
        <v>441</v>
      </c>
      <c r="E69" s="80" t="s">
        <v>442</v>
      </c>
      <c r="F69" s="81" t="s">
        <v>120</v>
      </c>
      <c r="G69" s="81" t="s">
        <v>4</v>
      </c>
      <c r="H69" s="43" t="s">
        <v>47</v>
      </c>
      <c r="I69" s="37">
        <v>44088.0</v>
      </c>
      <c r="J69" s="37">
        <v>44169.0</v>
      </c>
      <c r="K69" s="38">
        <v>44184.0</v>
      </c>
      <c r="L69" s="39" t="s">
        <v>100</v>
      </c>
      <c r="M69" s="39" t="s">
        <v>49</v>
      </c>
      <c r="N69" s="40" t="s">
        <v>42</v>
      </c>
      <c r="O69" s="45" t="s">
        <v>443</v>
      </c>
      <c r="P69" s="46" t="str">
        <f>HYPERLINK("https://nptel.ac.in/noc/courses/noc19/SEM2/noc19-cy24","https://nptel.ac.in/noc/courses/noc19/SEM2/noc19-cy24")</f>
        <v>https://nptel.ac.in/noc/courses/noc19/SEM2/noc19-cy24</v>
      </c>
      <c r="Q69" s="46" t="str">
        <f>HYPERLINK("https://nptel.ac.in/courses/104/103/104103111/","https://nptel.ac.in/courses/104/103/104103111/")</f>
        <v>https://nptel.ac.in/courses/104/103/104103111/</v>
      </c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</row>
    <row r="70">
      <c r="A70" s="181">
        <v>69.0</v>
      </c>
      <c r="B70" s="34" t="s">
        <v>444</v>
      </c>
      <c r="C70" s="56" t="s">
        <v>368</v>
      </c>
      <c r="D70" s="72" t="s">
        <v>445</v>
      </c>
      <c r="E70" s="72" t="s">
        <v>446</v>
      </c>
      <c r="F70" s="82" t="s">
        <v>203</v>
      </c>
      <c r="G70" s="81" t="s">
        <v>4</v>
      </c>
      <c r="H70" s="48" t="s">
        <v>40</v>
      </c>
      <c r="I70" s="37">
        <v>44088.0</v>
      </c>
      <c r="J70" s="37">
        <v>44169.0</v>
      </c>
      <c r="K70" s="38">
        <v>44185.0</v>
      </c>
      <c r="L70" s="39" t="s">
        <v>100</v>
      </c>
      <c r="M70" s="39" t="s">
        <v>49</v>
      </c>
      <c r="N70" s="40" t="s">
        <v>42</v>
      </c>
      <c r="O70" s="45" t="s">
        <v>447</v>
      </c>
      <c r="P70" s="53"/>
      <c r="Q70" s="53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</row>
    <row r="71">
      <c r="A71" s="181">
        <v>70.0</v>
      </c>
      <c r="B71" s="34" t="s">
        <v>473</v>
      </c>
      <c r="C71" s="56" t="s">
        <v>449</v>
      </c>
      <c r="D71" s="56" t="s">
        <v>474</v>
      </c>
      <c r="E71" s="56" t="s">
        <v>475</v>
      </c>
      <c r="F71" s="43" t="s">
        <v>57</v>
      </c>
      <c r="G71" s="43" t="s">
        <v>4</v>
      </c>
      <c r="H71" s="43" t="s">
        <v>47</v>
      </c>
      <c r="I71" s="37">
        <v>44088.0</v>
      </c>
      <c r="J71" s="37">
        <v>44169.0</v>
      </c>
      <c r="K71" s="38">
        <v>44184.0</v>
      </c>
      <c r="L71" s="39" t="s">
        <v>100</v>
      </c>
      <c r="M71" s="39" t="s">
        <v>49</v>
      </c>
      <c r="N71" s="40" t="s">
        <v>42</v>
      </c>
      <c r="O71" s="45" t="s">
        <v>476</v>
      </c>
      <c r="P71" s="46" t="str">
        <f>HYPERLINK("https://nptel.ac.in/noc/courses/noc19/SEM2/noc19-ce22","https://nptel.ac.in/noc/courses/noc19/SEM2/noc19-ce22")</f>
        <v>https://nptel.ac.in/noc/courses/noc19/SEM2/noc19-ce22</v>
      </c>
      <c r="Q71" s="46" t="str">
        <f>HYPERLINK("https://nptel.ac.in/courses/105/105/105105105/","https://nptel.ac.in/courses/105/105/105105105/")</f>
        <v>https://nptel.ac.in/courses/105/105/105105105/</v>
      </c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</row>
    <row r="72">
      <c r="A72" s="181">
        <v>71.0</v>
      </c>
      <c r="B72" s="34" t="s">
        <v>477</v>
      </c>
      <c r="C72" s="56" t="s">
        <v>449</v>
      </c>
      <c r="D72" s="56" t="s">
        <v>478</v>
      </c>
      <c r="E72" s="56" t="s">
        <v>475</v>
      </c>
      <c r="F72" s="43" t="s">
        <v>57</v>
      </c>
      <c r="G72" s="43" t="s">
        <v>174</v>
      </c>
      <c r="H72" s="43" t="s">
        <v>47</v>
      </c>
      <c r="I72" s="37">
        <v>44088.0</v>
      </c>
      <c r="J72" s="37">
        <v>44113.0</v>
      </c>
      <c r="K72" s="38">
        <v>44184.0</v>
      </c>
      <c r="L72" s="39" t="s">
        <v>48</v>
      </c>
      <c r="M72" s="39" t="s">
        <v>41</v>
      </c>
      <c r="N72" s="40" t="s">
        <v>42</v>
      </c>
      <c r="O72" s="45" t="s">
        <v>479</v>
      </c>
      <c r="P72" s="46" t="str">
        <f>HYPERLINK("https://nptel.ac.in/noc/courses/noc19/SEM2/noc19-ce23","https://nptel.ac.in/noc/courses/noc19/SEM2/noc19-ce23")</f>
        <v>https://nptel.ac.in/noc/courses/noc19/SEM2/noc19-ce23</v>
      </c>
      <c r="Q72" s="46" t="str">
        <f>HYPERLINK("https://nptel.ac.in/courses/105/105/105105165/","https://nptel.ac.in/courses/105/105/105105165/")</f>
        <v>https://nptel.ac.in/courses/105/105/105105165/</v>
      </c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</row>
    <row r="73">
      <c r="A73" s="181">
        <v>72.0</v>
      </c>
      <c r="B73" s="34" t="s">
        <v>484</v>
      </c>
      <c r="C73" s="56" t="s">
        <v>449</v>
      </c>
      <c r="D73" s="56" t="s">
        <v>485</v>
      </c>
      <c r="E73" s="47" t="s">
        <v>482</v>
      </c>
      <c r="F73" s="43" t="s">
        <v>57</v>
      </c>
      <c r="G73" s="43" t="s">
        <v>4</v>
      </c>
      <c r="H73" s="43" t="s">
        <v>47</v>
      </c>
      <c r="I73" s="37">
        <v>44088.0</v>
      </c>
      <c r="J73" s="37">
        <v>44169.0</v>
      </c>
      <c r="K73" s="38">
        <v>44184.0</v>
      </c>
      <c r="L73" s="39" t="s">
        <v>28</v>
      </c>
      <c r="M73" s="39" t="s">
        <v>29</v>
      </c>
      <c r="N73" s="40" t="s">
        <v>42</v>
      </c>
      <c r="O73" s="45" t="s">
        <v>486</v>
      </c>
      <c r="P73" s="46" t="str">
        <f>HYPERLINK("https://nptel.ac.in/noc/courses/noc18/SEM2/noc18-ce18","https://nptel.ac.in/noc/courses/noc18/SEM2/noc18-ce18")</f>
        <v>https://nptel.ac.in/noc/courses/noc18/SEM2/noc18-ce18</v>
      </c>
      <c r="Q73" s="46" t="str">
        <f>HYPERLINK("https://nptel.ac.in/courses/105/105/105105177/","https://nptel.ac.in/courses/105/105/105105177/")</f>
        <v>https://nptel.ac.in/courses/105/105/105105177/</v>
      </c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</row>
    <row r="74">
      <c r="A74" s="181">
        <v>73.0</v>
      </c>
      <c r="B74" s="34" t="s">
        <v>487</v>
      </c>
      <c r="C74" s="56" t="s">
        <v>449</v>
      </c>
      <c r="D74" s="56" t="s">
        <v>488</v>
      </c>
      <c r="E74" s="56" t="s">
        <v>489</v>
      </c>
      <c r="F74" s="43" t="s">
        <v>57</v>
      </c>
      <c r="G74" s="43" t="s">
        <v>4</v>
      </c>
      <c r="H74" s="43" t="s">
        <v>47</v>
      </c>
      <c r="I74" s="37">
        <v>44088.0</v>
      </c>
      <c r="J74" s="37">
        <v>44169.0</v>
      </c>
      <c r="K74" s="38">
        <v>44185.0</v>
      </c>
      <c r="L74" s="39" t="s">
        <v>100</v>
      </c>
      <c r="M74" s="39" t="s">
        <v>49</v>
      </c>
      <c r="N74" s="40" t="s">
        <v>42</v>
      </c>
      <c r="O74" s="45" t="s">
        <v>490</v>
      </c>
      <c r="P74" s="46" t="str">
        <f>HYPERLINK("https://nptel.ac.in/noc/courses/noc19/SEM2/noc19-ce31","https://nptel.ac.in/noc/courses/noc19/SEM2/noc19-ce31")</f>
        <v>https://nptel.ac.in/noc/courses/noc19/SEM2/noc19-ce31</v>
      </c>
      <c r="Q74" s="46" t="str">
        <f>HYPERLINK("https://nptel.ac.in/courses/105/105/105105160/","https://nptel.ac.in/courses/105/105/105105160/")</f>
        <v>https://nptel.ac.in/courses/105/105/105105160/</v>
      </c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</row>
    <row r="75">
      <c r="A75" s="181">
        <v>74.0</v>
      </c>
      <c r="B75" s="34" t="s">
        <v>491</v>
      </c>
      <c r="C75" s="56" t="s">
        <v>449</v>
      </c>
      <c r="D75" s="56" t="s">
        <v>492</v>
      </c>
      <c r="E75" s="56" t="s">
        <v>493</v>
      </c>
      <c r="F75" s="43" t="s">
        <v>126</v>
      </c>
      <c r="G75" s="36" t="s">
        <v>39</v>
      </c>
      <c r="H75" s="43" t="s">
        <v>47</v>
      </c>
      <c r="I75" s="37">
        <v>44088.0</v>
      </c>
      <c r="J75" s="37">
        <v>44141.0</v>
      </c>
      <c r="K75" s="38">
        <v>44183.0</v>
      </c>
      <c r="L75" s="39" t="s">
        <v>48</v>
      </c>
      <c r="M75" s="39" t="s">
        <v>41</v>
      </c>
      <c r="N75" s="40" t="s">
        <v>42</v>
      </c>
      <c r="O75" s="45" t="s">
        <v>494</v>
      </c>
      <c r="P75" s="46" t="str">
        <f>HYPERLINK("https://nptel.ac.in/noc/courses/noc19/SEM2/noc19-ce30","https://nptel.ac.in/noc/courses/noc19/SEM2/noc19-ce30")</f>
        <v>https://nptel.ac.in/noc/courses/noc19/SEM2/noc19-ce30</v>
      </c>
      <c r="Q75" s="46" t="str">
        <f>HYPERLINK("https://nptel.ac.in/courses/105/106/105106149/","https://nptel.ac.in/courses/105/106/105106149/")</f>
        <v>https://nptel.ac.in/courses/105/106/105106149/</v>
      </c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</row>
    <row r="76">
      <c r="A76" s="181">
        <v>75.0</v>
      </c>
      <c r="B76" s="34" t="s">
        <v>495</v>
      </c>
      <c r="C76" s="56" t="s">
        <v>449</v>
      </c>
      <c r="D76" s="56" t="s">
        <v>496</v>
      </c>
      <c r="E76" s="56" t="s">
        <v>497</v>
      </c>
      <c r="F76" s="43" t="s">
        <v>126</v>
      </c>
      <c r="G76" s="43" t="s">
        <v>4</v>
      </c>
      <c r="H76" s="43" t="s">
        <v>47</v>
      </c>
      <c r="I76" s="37">
        <v>44088.0</v>
      </c>
      <c r="J76" s="37">
        <v>44169.0</v>
      </c>
      <c r="K76" s="38">
        <v>44185.0</v>
      </c>
      <c r="L76" s="39" t="s">
        <v>100</v>
      </c>
      <c r="M76" s="39" t="s">
        <v>41</v>
      </c>
      <c r="N76" s="40" t="s">
        <v>42</v>
      </c>
      <c r="O76" s="45" t="s">
        <v>498</v>
      </c>
      <c r="P76" s="46" t="str">
        <f>HYPERLINK("https://nptel.ac.in/noc/courses/noc19/SEM2/noc19-ce44","https://nptel.ac.in/noc/courses/noc19/SEM2/noc19-ce44")</f>
        <v>https://nptel.ac.in/noc/courses/noc19/SEM2/noc19-ce44</v>
      </c>
      <c r="Q76" s="46" t="str">
        <f>HYPERLINK("https://nptel.ac.in/courses/105/106/105106176/","https://nptel.ac.in/courses/105/106/105106176/")</f>
        <v>https://nptel.ac.in/courses/105/106/105106176/</v>
      </c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</row>
    <row r="77">
      <c r="A77" s="181">
        <v>76.0</v>
      </c>
      <c r="B77" s="34" t="s">
        <v>499</v>
      </c>
      <c r="C77" s="56" t="s">
        <v>449</v>
      </c>
      <c r="D77" s="56" t="s">
        <v>500</v>
      </c>
      <c r="E77" s="47" t="s">
        <v>501</v>
      </c>
      <c r="F77" s="43" t="s">
        <v>502</v>
      </c>
      <c r="G77" s="43" t="s">
        <v>4</v>
      </c>
      <c r="H77" s="43" t="s">
        <v>47</v>
      </c>
      <c r="I77" s="37">
        <v>44088.0</v>
      </c>
      <c r="J77" s="37">
        <v>44169.0</v>
      </c>
      <c r="K77" s="38">
        <v>44185.0</v>
      </c>
      <c r="L77" s="39" t="s">
        <v>28</v>
      </c>
      <c r="M77" s="39" t="s">
        <v>41</v>
      </c>
      <c r="N77" s="40" t="s">
        <v>42</v>
      </c>
      <c r="O77" s="45" t="s">
        <v>503</v>
      </c>
      <c r="P77" s="46" t="str">
        <f>HYPERLINK("https://nptel.ac.in/noc/courses/noc19/SEM2/noc19-ce43","https://nptel.ac.in/noc/courses/noc19/SEM2/noc19-ce43")</f>
        <v>https://nptel.ac.in/noc/courses/noc19/SEM2/noc19-ce43</v>
      </c>
      <c r="Q77" s="46" t="str">
        <f>HYPERLINK("https://nptel.ac.in/courses/105/106/105106178/","https://nptel.ac.in/courses/105/106/105106178/")</f>
        <v>https://nptel.ac.in/courses/105/106/105106178/</v>
      </c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</row>
    <row r="78">
      <c r="A78" s="181">
        <v>77.0</v>
      </c>
      <c r="B78" s="34" t="s">
        <v>504</v>
      </c>
      <c r="C78" s="56" t="s">
        <v>449</v>
      </c>
      <c r="D78" s="56" t="s">
        <v>505</v>
      </c>
      <c r="E78" s="47" t="s">
        <v>501</v>
      </c>
      <c r="F78" s="43" t="s">
        <v>502</v>
      </c>
      <c r="G78" s="43" t="s">
        <v>4</v>
      </c>
      <c r="H78" s="43" t="s">
        <v>47</v>
      </c>
      <c r="I78" s="37">
        <v>44088.0</v>
      </c>
      <c r="J78" s="37">
        <v>44169.0</v>
      </c>
      <c r="K78" s="38">
        <v>44184.0</v>
      </c>
      <c r="L78" s="39" t="s">
        <v>48</v>
      </c>
      <c r="M78" s="39" t="s">
        <v>41</v>
      </c>
      <c r="N78" s="40" t="s">
        <v>42</v>
      </c>
      <c r="O78" s="45" t="s">
        <v>506</v>
      </c>
      <c r="P78" s="46" t="str">
        <f>HYPERLINK("https://nptel.ac.in/noc/courses/noc19/SEM2/noc19-ce42","https://nptel.ac.in/noc/courses/noc19/SEM2/noc19-ce42")</f>
        <v>https://nptel.ac.in/noc/courses/noc19/SEM2/noc19-ce42</v>
      </c>
      <c r="Q78" s="46" t="str">
        <f>HYPERLINK("https://nptel.ac.in/courses/105/106/105106177/","https://nptel.ac.in/courses/105/106/105106177/")</f>
        <v>https://nptel.ac.in/courses/105/106/105106177/</v>
      </c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</row>
    <row r="79">
      <c r="A79" s="181">
        <v>78.0</v>
      </c>
      <c r="B79" s="34" t="s">
        <v>507</v>
      </c>
      <c r="C79" s="56" t="s">
        <v>449</v>
      </c>
      <c r="D79" s="56" t="s">
        <v>508</v>
      </c>
      <c r="E79" s="56" t="s">
        <v>509</v>
      </c>
      <c r="F79" s="43" t="s">
        <v>83</v>
      </c>
      <c r="G79" s="43" t="s">
        <v>174</v>
      </c>
      <c r="H79" s="43" t="s">
        <v>47</v>
      </c>
      <c r="I79" s="37">
        <v>44088.0</v>
      </c>
      <c r="J79" s="37">
        <v>44113.0</v>
      </c>
      <c r="K79" s="38">
        <v>44183.0</v>
      </c>
      <c r="L79" s="39" t="s">
        <v>28</v>
      </c>
      <c r="M79" s="39" t="s">
        <v>49</v>
      </c>
      <c r="N79" s="40" t="s">
        <v>42</v>
      </c>
      <c r="O79" s="45" t="s">
        <v>510</v>
      </c>
      <c r="P79" s="46" t="str">
        <f>HYPERLINK("https://nptel.ac.in/noc/courses/noc19/SEM2/noc19-ce36","https://nptel.ac.in/noc/courses/noc19/SEM2/noc19-ce36")</f>
        <v>https://nptel.ac.in/noc/courses/noc19/SEM2/noc19-ce36</v>
      </c>
      <c r="Q79" s="46" t="str">
        <f>HYPERLINK("https://nptel.ac.in/courses/105/101/105101160/","https://nptel.ac.in/courses/105/101/105101160/")</f>
        <v>https://nptel.ac.in/courses/105/101/105101160/</v>
      </c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</row>
    <row r="80">
      <c r="A80" s="181">
        <v>79.0</v>
      </c>
      <c r="B80" s="34" t="s">
        <v>511</v>
      </c>
      <c r="C80" s="56" t="s">
        <v>449</v>
      </c>
      <c r="D80" s="47" t="s">
        <v>512</v>
      </c>
      <c r="E80" s="56" t="s">
        <v>509</v>
      </c>
      <c r="F80" s="43" t="s">
        <v>83</v>
      </c>
      <c r="G80" s="43" t="s">
        <v>174</v>
      </c>
      <c r="H80" s="43" t="s">
        <v>47</v>
      </c>
      <c r="I80" s="37">
        <v>44088.0</v>
      </c>
      <c r="J80" s="37">
        <v>44113.0</v>
      </c>
      <c r="K80" s="38">
        <v>44183.0</v>
      </c>
      <c r="L80" s="39" t="s">
        <v>28</v>
      </c>
      <c r="M80" s="39" t="s">
        <v>41</v>
      </c>
      <c r="N80" s="40" t="s">
        <v>42</v>
      </c>
      <c r="O80" s="45" t="s">
        <v>513</v>
      </c>
      <c r="P80" s="46" t="str">
        <f>HYPERLINK("https://nptel.ac.in/noc/courses/noc19/SEM2/noc19-ce35","https://nptel.ac.in/noc/courses/noc19/SEM2/noc19-ce35")</f>
        <v>https://nptel.ac.in/noc/courses/noc19/SEM2/noc19-ce35</v>
      </c>
      <c r="Q80" s="46" t="str">
        <f>HYPERLINK("https://nptel.ac.in/courses/105/101/105101176/","https://nptel.ac.in/courses/105/101/105101176/")</f>
        <v>https://nptel.ac.in/courses/105/101/105101176/</v>
      </c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</row>
    <row r="81">
      <c r="A81" s="181">
        <v>80.0</v>
      </c>
      <c r="B81" s="34" t="s">
        <v>522</v>
      </c>
      <c r="C81" s="58" t="s">
        <v>449</v>
      </c>
      <c r="D81" s="85" t="s">
        <v>523</v>
      </c>
      <c r="E81" s="86" t="s">
        <v>524</v>
      </c>
      <c r="F81" s="57" t="s">
        <v>147</v>
      </c>
      <c r="G81" s="43" t="s">
        <v>39</v>
      </c>
      <c r="H81" s="57" t="s">
        <v>40</v>
      </c>
      <c r="I81" s="37">
        <v>44088.0</v>
      </c>
      <c r="J81" s="37">
        <v>44141.0</v>
      </c>
      <c r="K81" s="38">
        <v>44184.0</v>
      </c>
      <c r="L81" s="39" t="s">
        <v>28</v>
      </c>
      <c r="M81" s="39" t="s">
        <v>29</v>
      </c>
      <c r="N81" s="40" t="s">
        <v>42</v>
      </c>
      <c r="O81" s="45" t="s">
        <v>525</v>
      </c>
      <c r="P81" s="42"/>
      <c r="Q81" s="42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</row>
    <row r="82">
      <c r="A82" s="181">
        <v>81.0</v>
      </c>
      <c r="B82" s="34" t="s">
        <v>526</v>
      </c>
      <c r="C82" s="59" t="s">
        <v>449</v>
      </c>
      <c r="D82" s="47" t="s">
        <v>527</v>
      </c>
      <c r="E82" s="47" t="s">
        <v>528</v>
      </c>
      <c r="F82" s="43" t="s">
        <v>57</v>
      </c>
      <c r="G82" s="43" t="s">
        <v>4</v>
      </c>
      <c r="H82" s="48" t="s">
        <v>40</v>
      </c>
      <c r="I82" s="37">
        <v>44088.0</v>
      </c>
      <c r="J82" s="37">
        <v>44169.0</v>
      </c>
      <c r="K82" s="38">
        <v>44184.0</v>
      </c>
      <c r="L82" s="39" t="s">
        <v>28</v>
      </c>
      <c r="M82" s="39" t="s">
        <v>41</v>
      </c>
      <c r="N82" s="40" t="s">
        <v>42</v>
      </c>
      <c r="O82" s="45" t="s">
        <v>529</v>
      </c>
      <c r="P82" s="42"/>
      <c r="Q82" s="42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</row>
    <row r="83">
      <c r="A83" s="181">
        <v>82.0</v>
      </c>
      <c r="B83" s="34" t="s">
        <v>530</v>
      </c>
      <c r="C83" s="59" t="s">
        <v>449</v>
      </c>
      <c r="D83" s="47" t="s">
        <v>531</v>
      </c>
      <c r="E83" s="47" t="s">
        <v>532</v>
      </c>
      <c r="F83" s="48" t="s">
        <v>120</v>
      </c>
      <c r="G83" s="36" t="s">
        <v>39</v>
      </c>
      <c r="H83" s="48" t="s">
        <v>40</v>
      </c>
      <c r="I83" s="37">
        <v>44088.0</v>
      </c>
      <c r="J83" s="37">
        <v>44141.0</v>
      </c>
      <c r="K83" s="38">
        <v>44184.0</v>
      </c>
      <c r="L83" s="39" t="s">
        <v>28</v>
      </c>
      <c r="M83" s="39" t="s">
        <v>41</v>
      </c>
      <c r="N83" s="40" t="s">
        <v>42</v>
      </c>
      <c r="O83" s="45" t="s">
        <v>533</v>
      </c>
      <c r="P83" s="42"/>
      <c r="Q83" s="42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</row>
    <row r="84">
      <c r="A84" s="181">
        <v>83.0</v>
      </c>
      <c r="B84" s="34" t="s">
        <v>534</v>
      </c>
      <c r="C84" s="56" t="s">
        <v>449</v>
      </c>
      <c r="D84" s="56" t="s">
        <v>535</v>
      </c>
      <c r="E84" s="47" t="s">
        <v>536</v>
      </c>
      <c r="F84" s="43" t="s">
        <v>126</v>
      </c>
      <c r="G84" s="43" t="s">
        <v>4</v>
      </c>
      <c r="H84" s="43" t="s">
        <v>47</v>
      </c>
      <c r="I84" s="37">
        <v>44088.0</v>
      </c>
      <c r="J84" s="37">
        <v>44169.0</v>
      </c>
      <c r="K84" s="38">
        <v>44184.0</v>
      </c>
      <c r="L84" s="39" t="s">
        <v>28</v>
      </c>
      <c r="M84" s="39" t="s">
        <v>41</v>
      </c>
      <c r="N84" s="40" t="s">
        <v>42</v>
      </c>
      <c r="O84" s="45" t="s">
        <v>537</v>
      </c>
      <c r="P84" s="46" t="str">
        <f>HYPERLINK("https://nptel.ac.in/noc/courses/noc19/SEM2/noc19-ce21","https://nptel.ac.in/noc/courses/noc19/SEM2/noc19-ce21")</f>
        <v>https://nptel.ac.in/noc/courses/noc19/SEM2/noc19-ce21</v>
      </c>
      <c r="Q84" s="46" t="str">
        <f>HYPERLINK("https://nptel.ac.in/courses/105/106/105106197/","https://nptel.ac.in/courses/105/106/105106197/")</f>
        <v>https://nptel.ac.in/courses/105/106/105106197/</v>
      </c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</row>
    <row r="85">
      <c r="A85" s="181">
        <v>84.0</v>
      </c>
      <c r="B85" s="34" t="s">
        <v>538</v>
      </c>
      <c r="C85" s="56" t="s">
        <v>449</v>
      </c>
      <c r="D85" s="47" t="s">
        <v>539</v>
      </c>
      <c r="E85" s="47" t="s">
        <v>540</v>
      </c>
      <c r="F85" s="48" t="s">
        <v>120</v>
      </c>
      <c r="G85" s="43" t="s">
        <v>4</v>
      </c>
      <c r="H85" s="48" t="s">
        <v>40</v>
      </c>
      <c r="I85" s="37">
        <v>44088.0</v>
      </c>
      <c r="J85" s="37">
        <v>44169.0</v>
      </c>
      <c r="K85" s="38">
        <v>44185.0</v>
      </c>
      <c r="L85" s="39" t="s">
        <v>28</v>
      </c>
      <c r="M85" s="39" t="s">
        <v>29</v>
      </c>
      <c r="N85" s="40" t="s">
        <v>42</v>
      </c>
      <c r="O85" s="45" t="s">
        <v>541</v>
      </c>
      <c r="P85" s="42"/>
      <c r="Q85" s="42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</row>
    <row r="86">
      <c r="A86" s="181">
        <v>85.0</v>
      </c>
      <c r="B86" s="34" t="s">
        <v>542</v>
      </c>
      <c r="C86" s="56" t="s">
        <v>449</v>
      </c>
      <c r="D86" s="59" t="s">
        <v>543</v>
      </c>
      <c r="E86" s="87" t="s">
        <v>544</v>
      </c>
      <c r="F86" s="36" t="s">
        <v>147</v>
      </c>
      <c r="G86" s="43" t="s">
        <v>4</v>
      </c>
      <c r="H86" s="65" t="s">
        <v>47</v>
      </c>
      <c r="I86" s="37">
        <v>44088.0</v>
      </c>
      <c r="J86" s="37">
        <v>44169.0</v>
      </c>
      <c r="K86" s="38">
        <v>44184.0</v>
      </c>
      <c r="L86" s="60" t="s">
        <v>100</v>
      </c>
      <c r="M86" s="60" t="s">
        <v>49</v>
      </c>
      <c r="N86" s="79" t="s">
        <v>42</v>
      </c>
      <c r="O86" s="55" t="s">
        <v>545</v>
      </c>
      <c r="P86" s="44" t="s">
        <v>546</v>
      </c>
      <c r="Q86" s="44" t="s">
        <v>547</v>
      </c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</row>
    <row r="87">
      <c r="A87" s="181">
        <v>86.0</v>
      </c>
      <c r="B87" s="34" t="s">
        <v>548</v>
      </c>
      <c r="C87" s="56" t="s">
        <v>449</v>
      </c>
      <c r="D87" s="58" t="s">
        <v>549</v>
      </c>
      <c r="E87" s="58" t="s">
        <v>550</v>
      </c>
      <c r="F87" s="77" t="s">
        <v>120</v>
      </c>
      <c r="G87" s="77" t="s">
        <v>263</v>
      </c>
      <c r="H87" s="43" t="s">
        <v>47</v>
      </c>
      <c r="I87" s="37">
        <v>44088.0</v>
      </c>
      <c r="J87" s="37">
        <v>44141.0</v>
      </c>
      <c r="K87" s="38">
        <v>44183.0</v>
      </c>
      <c r="L87" s="39" t="s">
        <v>28</v>
      </c>
      <c r="M87" s="39" t="s">
        <v>49</v>
      </c>
      <c r="N87" s="40" t="s">
        <v>42</v>
      </c>
      <c r="O87" s="45" t="s">
        <v>551</v>
      </c>
      <c r="P87" s="46" t="str">
        <f>HYPERLINK("https://nptel.ac.in/noc/courses/noc19/SEM2/noc19-ce41","https://nptel.ac.in/noc/courses/noc19/SEM2/noc19-ce41")</f>
        <v>https://nptel.ac.in/noc/courses/noc19/SEM2/noc19-ce41</v>
      </c>
      <c r="Q87" s="46" t="str">
        <f>HYPERLINK("https://nptel.ac.in/courses/105/103/105103193/","https://nptel.ac.in/courses/105/103/105103193/")</f>
        <v>https://nptel.ac.in/courses/105/103/105103193/</v>
      </c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</row>
    <row r="88">
      <c r="A88" s="181">
        <v>87.0</v>
      </c>
      <c r="B88" s="34" t="s">
        <v>555</v>
      </c>
      <c r="C88" s="56" t="s">
        <v>449</v>
      </c>
      <c r="D88" s="88" t="s">
        <v>556</v>
      </c>
      <c r="E88" s="89" t="s">
        <v>451</v>
      </c>
      <c r="F88" s="52" t="s">
        <v>38</v>
      </c>
      <c r="G88" s="52" t="s">
        <v>263</v>
      </c>
      <c r="H88" s="65" t="s">
        <v>47</v>
      </c>
      <c r="I88" s="37">
        <v>44088.0</v>
      </c>
      <c r="J88" s="37">
        <v>44141.0</v>
      </c>
      <c r="K88" s="38">
        <v>44183.0</v>
      </c>
      <c r="L88" s="39" t="s">
        <v>48</v>
      </c>
      <c r="M88" s="39" t="s">
        <v>41</v>
      </c>
      <c r="N88" s="40" t="s">
        <v>42</v>
      </c>
      <c r="O88" s="45" t="s">
        <v>557</v>
      </c>
      <c r="P88" s="90" t="s">
        <v>558</v>
      </c>
      <c r="Q88" s="91" t="s">
        <v>559</v>
      </c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</row>
    <row r="89">
      <c r="A89" s="181">
        <v>88.0</v>
      </c>
      <c r="B89" s="34" t="s">
        <v>560</v>
      </c>
      <c r="C89" s="56" t="s">
        <v>449</v>
      </c>
      <c r="D89" s="59" t="s">
        <v>561</v>
      </c>
      <c r="E89" s="92" t="s">
        <v>562</v>
      </c>
      <c r="F89" s="93" t="s">
        <v>203</v>
      </c>
      <c r="G89" s="43" t="s">
        <v>4</v>
      </c>
      <c r="H89" s="78" t="s">
        <v>40</v>
      </c>
      <c r="I89" s="37">
        <v>44088.0</v>
      </c>
      <c r="J89" s="37">
        <v>44169.0</v>
      </c>
      <c r="K89" s="38">
        <v>44184.0</v>
      </c>
      <c r="L89" s="39" t="s">
        <v>28</v>
      </c>
      <c r="M89" s="39" t="s">
        <v>41</v>
      </c>
      <c r="N89" s="40" t="s">
        <v>42</v>
      </c>
      <c r="O89" s="45" t="s">
        <v>563</v>
      </c>
      <c r="P89" s="53"/>
      <c r="Q89" s="53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</row>
    <row r="90">
      <c r="A90" s="181">
        <v>89.0</v>
      </c>
      <c r="B90" s="34" t="s">
        <v>564</v>
      </c>
      <c r="C90" s="47" t="s">
        <v>565</v>
      </c>
      <c r="D90" s="58" t="s">
        <v>566</v>
      </c>
      <c r="E90" s="35" t="s">
        <v>567</v>
      </c>
      <c r="F90" s="36" t="s">
        <v>147</v>
      </c>
      <c r="G90" s="43" t="s">
        <v>174</v>
      </c>
      <c r="H90" s="43" t="s">
        <v>47</v>
      </c>
      <c r="I90" s="37">
        <v>44088.0</v>
      </c>
      <c r="J90" s="37">
        <v>44113.0</v>
      </c>
      <c r="K90" s="38">
        <v>44183.0</v>
      </c>
      <c r="L90" s="39" t="s">
        <v>28</v>
      </c>
      <c r="M90" s="39" t="s">
        <v>41</v>
      </c>
      <c r="N90" s="40" t="s">
        <v>42</v>
      </c>
      <c r="O90" s="45" t="s">
        <v>568</v>
      </c>
      <c r="P90" s="46" t="str">
        <f>HYPERLINK("https://nptel.ac.in/noc/courses/noc19/SEM2/noc19-ce45","https://nptel.ac.in/noc/courses/noc19/SEM2/noc19-ce45")</f>
        <v>https://nptel.ac.in/noc/courses/noc19/SEM2/noc19-ce45</v>
      </c>
      <c r="Q90" s="46" t="str">
        <f>HYPERLINK("https://nptel.ac.in/courses/105/107/105107194/","https://nptel.ac.in/courses/105/107/105107194/")</f>
        <v>https://nptel.ac.in/courses/105/107/105107194/</v>
      </c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</row>
    <row r="91">
      <c r="A91" s="181">
        <v>90.0</v>
      </c>
      <c r="B91" s="34" t="s">
        <v>569</v>
      </c>
      <c r="C91" s="56" t="s">
        <v>570</v>
      </c>
      <c r="D91" s="56" t="s">
        <v>571</v>
      </c>
      <c r="E91" s="56" t="s">
        <v>572</v>
      </c>
      <c r="F91" s="43" t="s">
        <v>57</v>
      </c>
      <c r="G91" s="43" t="s">
        <v>4</v>
      </c>
      <c r="H91" s="43" t="s">
        <v>47</v>
      </c>
      <c r="I91" s="37">
        <v>44088.0</v>
      </c>
      <c r="J91" s="37">
        <v>44169.0</v>
      </c>
      <c r="K91" s="38">
        <v>44184.0</v>
      </c>
      <c r="L91" s="39" t="s">
        <v>28</v>
      </c>
      <c r="M91" s="39" t="s">
        <v>41</v>
      </c>
      <c r="N91" s="40" t="s">
        <v>42</v>
      </c>
      <c r="O91" s="45" t="s">
        <v>573</v>
      </c>
      <c r="P91" s="46" t="str">
        <f>HYPERLINK("https://nptel.ac.in/noc/courses/noc20/SEM1/noc20-cs06","https://nptel.ac.in/noc/courses/noc20/SEM1/noc20-cs06")</f>
        <v>https://nptel.ac.in/noc/courses/noc20/SEM1/noc20-cs06</v>
      </c>
      <c r="Q91" s="46" t="str">
        <f>HYPERLINK("https://nptel.ac.in/courses/106/105/106105171/","https://nptel.ac.in/courses/106/105/106105171/")</f>
        <v>https://nptel.ac.in/courses/106/105/106105171/</v>
      </c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</row>
    <row r="92">
      <c r="A92" s="181">
        <v>91.0</v>
      </c>
      <c r="B92" s="34" t="s">
        <v>574</v>
      </c>
      <c r="C92" s="56" t="s">
        <v>570</v>
      </c>
      <c r="D92" s="56" t="s">
        <v>575</v>
      </c>
      <c r="E92" s="56" t="s">
        <v>576</v>
      </c>
      <c r="F92" s="43" t="s">
        <v>57</v>
      </c>
      <c r="G92" s="36" t="s">
        <v>39</v>
      </c>
      <c r="H92" s="43" t="s">
        <v>47</v>
      </c>
      <c r="I92" s="37">
        <v>44088.0</v>
      </c>
      <c r="J92" s="37">
        <v>44141.0</v>
      </c>
      <c r="K92" s="38">
        <v>44183.0</v>
      </c>
      <c r="L92" s="39" t="s">
        <v>28</v>
      </c>
      <c r="M92" s="39" t="s">
        <v>49</v>
      </c>
      <c r="N92" s="40" t="s">
        <v>42</v>
      </c>
      <c r="O92" s="45" t="s">
        <v>577</v>
      </c>
      <c r="P92" s="46" t="str">
        <f>HYPERLINK("https://nptel.ac.in/noc/courses/noc20/SEM1/noc20-cs07","https://nptel.ac.in/noc/courses/noc20/SEM1/noc20-cs07")</f>
        <v>https://nptel.ac.in/noc/courses/noc20/SEM1/noc20-cs07</v>
      </c>
      <c r="Q92" s="46" t="str">
        <f>HYPERLINK("https://nptel.ac.in/courses/106/105/106105151/","https://nptel.ac.in/courses/106/105/106105151/")</f>
        <v>https://nptel.ac.in/courses/106/105/106105151/</v>
      </c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</row>
    <row r="93">
      <c r="A93" s="181">
        <v>92.0</v>
      </c>
      <c r="B93" s="34" t="s">
        <v>578</v>
      </c>
      <c r="C93" s="56" t="s">
        <v>570</v>
      </c>
      <c r="D93" s="56" t="s">
        <v>579</v>
      </c>
      <c r="E93" s="56" t="s">
        <v>580</v>
      </c>
      <c r="F93" s="43" t="s">
        <v>57</v>
      </c>
      <c r="G93" s="43" t="s">
        <v>4</v>
      </c>
      <c r="H93" s="43" t="s">
        <v>47</v>
      </c>
      <c r="I93" s="37">
        <v>44088.0</v>
      </c>
      <c r="J93" s="37">
        <v>44169.0</v>
      </c>
      <c r="K93" s="38">
        <v>44184.0</v>
      </c>
      <c r="L93" s="39" t="s">
        <v>48</v>
      </c>
      <c r="M93" s="39" t="s">
        <v>41</v>
      </c>
      <c r="N93" s="40" t="s">
        <v>42</v>
      </c>
      <c r="O93" s="45" t="s">
        <v>581</v>
      </c>
      <c r="P93" s="46" t="str">
        <f>HYPERLINK("https://nptel.ac.in/noc/courses/noc20/SEM1/noc20-cs08","https://nptel.ac.in/noc/courses/noc20/SEM1/noc20-cs08")</f>
        <v>https://nptel.ac.in/noc/courses/noc20/SEM1/noc20-cs08</v>
      </c>
      <c r="Q93" s="46" t="str">
        <f>HYPERLINK("https://nptel.ac.in/courses/106/105/106105191/","https://nptel.ac.in/courses/106/105/106105191/")</f>
        <v>https://nptel.ac.in/courses/106/105/106105191/</v>
      </c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</row>
    <row r="94">
      <c r="A94" s="181">
        <v>93.0</v>
      </c>
      <c r="B94" s="34" t="s">
        <v>582</v>
      </c>
      <c r="C94" s="56" t="s">
        <v>570</v>
      </c>
      <c r="D94" s="47" t="s">
        <v>583</v>
      </c>
      <c r="E94" s="47" t="s">
        <v>584</v>
      </c>
      <c r="F94" s="43" t="s">
        <v>57</v>
      </c>
      <c r="G94" s="36" t="s">
        <v>39</v>
      </c>
      <c r="H94" s="43" t="s">
        <v>47</v>
      </c>
      <c r="I94" s="37">
        <v>44088.0</v>
      </c>
      <c r="J94" s="37">
        <v>44141.0</v>
      </c>
      <c r="K94" s="38">
        <v>44183.0</v>
      </c>
      <c r="L94" s="39" t="s">
        <v>28</v>
      </c>
      <c r="M94" s="39" t="s">
        <v>49</v>
      </c>
      <c r="N94" s="40" t="s">
        <v>42</v>
      </c>
      <c r="O94" s="45" t="s">
        <v>585</v>
      </c>
      <c r="P94" s="94" t="str">
        <f>HYPERLINK("https://nptel.ac.in/noc/courses/noc19/SEM2/noc19-cs48","https://nptel.ac.in/noc/courses/noc19/SEM2/noc19-cs48")</f>
        <v>https://nptel.ac.in/noc/courses/noc19/SEM2/noc19-cs48</v>
      </c>
      <c r="Q94" s="66" t="s">
        <v>586</v>
      </c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</row>
    <row r="95">
      <c r="A95" s="181">
        <v>94.0</v>
      </c>
      <c r="B95" s="34" t="s">
        <v>587</v>
      </c>
      <c r="C95" s="56" t="s">
        <v>570</v>
      </c>
      <c r="D95" s="56" t="s">
        <v>588</v>
      </c>
      <c r="E95" s="47" t="s">
        <v>589</v>
      </c>
      <c r="F95" s="43" t="s">
        <v>57</v>
      </c>
      <c r="G95" s="36" t="s">
        <v>39</v>
      </c>
      <c r="H95" s="43" t="s">
        <v>47</v>
      </c>
      <c r="I95" s="37">
        <v>44088.0</v>
      </c>
      <c r="J95" s="37">
        <v>44141.0</v>
      </c>
      <c r="K95" s="38">
        <v>44183.0</v>
      </c>
      <c r="L95" s="39" t="s">
        <v>28</v>
      </c>
      <c r="M95" s="39" t="s">
        <v>49</v>
      </c>
      <c r="N95" s="40" t="s">
        <v>42</v>
      </c>
      <c r="O95" s="45" t="s">
        <v>590</v>
      </c>
      <c r="P95" s="46" t="str">
        <f>HYPERLINK("https://nptel.ac.in/noc/courses/noc20/SEM1/noc20-cs09","https://nptel.ac.in/noc/courses/noc20/SEM1/noc20-cs09")</f>
        <v>https://nptel.ac.in/noc/courses/noc20/SEM1/noc20-cs09</v>
      </c>
      <c r="Q95" s="46" t="str">
        <f>HYPERLINK("https://nptel.ac.in/courses/106/105/106105175/","https://nptel.ac.in/courses/106/105/106105175/")</f>
        <v>https://nptel.ac.in/courses/106/105/106105175/</v>
      </c>
    </row>
    <row r="96">
      <c r="A96" s="181">
        <v>95.0</v>
      </c>
      <c r="B96" s="34" t="s">
        <v>591</v>
      </c>
      <c r="C96" s="56" t="s">
        <v>570</v>
      </c>
      <c r="D96" s="56" t="s">
        <v>592</v>
      </c>
      <c r="E96" s="47" t="s">
        <v>593</v>
      </c>
      <c r="F96" s="43" t="s">
        <v>57</v>
      </c>
      <c r="G96" s="36" t="s">
        <v>39</v>
      </c>
      <c r="H96" s="43" t="s">
        <v>47</v>
      </c>
      <c r="I96" s="37">
        <v>44088.0</v>
      </c>
      <c r="J96" s="37">
        <v>44141.0</v>
      </c>
      <c r="K96" s="38">
        <v>44183.0</v>
      </c>
      <c r="L96" s="39" t="s">
        <v>100</v>
      </c>
      <c r="M96" s="39" t="s">
        <v>41</v>
      </c>
      <c r="N96" s="40" t="s">
        <v>42</v>
      </c>
      <c r="O96" s="45" t="s">
        <v>594</v>
      </c>
      <c r="P96" s="46" t="str">
        <f>HYPERLINK("https://nptel.ac.in/noc/courses/noc19/SEM2/noc19-cs61","https://nptel.ac.in/noc/courses/noc19/SEM2/noc19-cs61")</f>
        <v>https://nptel.ac.in/noc/courses/noc19/SEM2/noc19-cs61</v>
      </c>
      <c r="Q96" s="46" t="str">
        <f>HYPERLINK("https://nptel.ac.in/courses/106/105/106105186/","https://nptel.ac.in/courses/106/105/106105186/")</f>
        <v>https://nptel.ac.in/courses/106/105/106105186/</v>
      </c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</row>
    <row r="97">
      <c r="A97" s="181">
        <v>96.0</v>
      </c>
      <c r="B97" s="34" t="s">
        <v>595</v>
      </c>
      <c r="C97" s="56" t="s">
        <v>570</v>
      </c>
      <c r="D97" s="56" t="s">
        <v>596</v>
      </c>
      <c r="E97" s="56" t="s">
        <v>597</v>
      </c>
      <c r="F97" s="43" t="s">
        <v>57</v>
      </c>
      <c r="G97" s="43" t="s">
        <v>4</v>
      </c>
      <c r="H97" s="43" t="s">
        <v>47</v>
      </c>
      <c r="I97" s="37">
        <v>44088.0</v>
      </c>
      <c r="J97" s="37">
        <v>44169.0</v>
      </c>
      <c r="K97" s="38">
        <v>44184.0</v>
      </c>
      <c r="L97" s="39" t="s">
        <v>28</v>
      </c>
      <c r="M97" s="39" t="s">
        <v>41</v>
      </c>
      <c r="N97" s="40" t="s">
        <v>42</v>
      </c>
      <c r="O97" s="45" t="s">
        <v>598</v>
      </c>
      <c r="P97" s="46" t="str">
        <f>HYPERLINK("https://nptel.ac.in/noc/courses/noc19/SEM2/noc19-cs54","https://nptel.ac.in/noc/courses/noc19/SEM2/noc19-cs54")</f>
        <v>https://nptel.ac.in/noc/courses/noc19/SEM2/noc19-cs54</v>
      </c>
      <c r="Q97" s="46" t="str">
        <f>HYPERLINK("https://nptel.ac.in/courses/106/105/106105215/","https://nptel.ac.in/courses/106/105/106105215/")</f>
        <v>https://nptel.ac.in/courses/106/105/106105215/</v>
      </c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</row>
    <row r="98">
      <c r="A98" s="181">
        <v>97.0</v>
      </c>
      <c r="B98" s="34" t="s">
        <v>599</v>
      </c>
      <c r="C98" s="56" t="s">
        <v>570</v>
      </c>
      <c r="D98" s="56" t="s">
        <v>600</v>
      </c>
      <c r="E98" s="56" t="s">
        <v>601</v>
      </c>
      <c r="F98" s="43" t="s">
        <v>57</v>
      </c>
      <c r="G98" s="36" t="s">
        <v>39</v>
      </c>
      <c r="H98" s="43" t="s">
        <v>47</v>
      </c>
      <c r="I98" s="37">
        <v>44088.0</v>
      </c>
      <c r="J98" s="37">
        <v>44141.0</v>
      </c>
      <c r="K98" s="38">
        <v>44184.0</v>
      </c>
      <c r="L98" s="39" t="s">
        <v>48</v>
      </c>
      <c r="M98" s="39" t="s">
        <v>41</v>
      </c>
      <c r="N98" s="40" t="s">
        <v>42</v>
      </c>
      <c r="O98" s="45" t="s">
        <v>602</v>
      </c>
      <c r="P98" s="46" t="str">
        <f>HYPERLINK("https://nptel.ac.in/noc/courses/noc19/SEM2/noc19-cs72","https://nptel.ac.in/noc/courses/noc19/SEM2/noc19-cs72")</f>
        <v>https://nptel.ac.in/noc/courses/noc19/SEM2/noc19-cs72</v>
      </c>
      <c r="Q98" s="46" t="str">
        <f>HYPERLINK("https://nptel.ac.in/courses/106/105/106105165/","https://nptel.ac.in/courses/106/105/106105165/")</f>
        <v>https://nptel.ac.in/courses/106/105/106105165/</v>
      </c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</row>
    <row r="99">
      <c r="A99" s="181">
        <v>98.0</v>
      </c>
      <c r="B99" s="34" t="s">
        <v>607</v>
      </c>
      <c r="C99" s="56" t="s">
        <v>570</v>
      </c>
      <c r="D99" s="56" t="s">
        <v>608</v>
      </c>
      <c r="E99" s="56" t="s">
        <v>609</v>
      </c>
      <c r="F99" s="43" t="s">
        <v>57</v>
      </c>
      <c r="G99" s="36" t="s">
        <v>39</v>
      </c>
      <c r="H99" s="43" t="s">
        <v>47</v>
      </c>
      <c r="I99" s="37">
        <v>44088.0</v>
      </c>
      <c r="J99" s="37">
        <v>44141.0</v>
      </c>
      <c r="K99" s="38">
        <v>44183.0</v>
      </c>
      <c r="L99" s="39" t="s">
        <v>48</v>
      </c>
      <c r="M99" s="39" t="s">
        <v>41</v>
      </c>
      <c r="N99" s="40" t="s">
        <v>42</v>
      </c>
      <c r="O99" s="45" t="s">
        <v>610</v>
      </c>
      <c r="P99" s="46" t="str">
        <f>HYPERLINK("https://nptel.ac.in/noc/courses/noc20/SEM1/noc20-cs20","https://nptel.ac.in/noc/courses/noc20/SEM1/noc20-cs20")</f>
        <v>https://nptel.ac.in/noc/courses/noc20/SEM1/noc20-cs20</v>
      </c>
      <c r="Q99" s="46" t="str">
        <f>HYPERLINK("https://nptel.ac.in/courses/106/105/106105167/","https://nptel.ac.in/courses/106/105/106105167/")</f>
        <v>https://nptel.ac.in/courses/106/105/106105167/</v>
      </c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</row>
    <row r="100">
      <c r="A100" s="181">
        <v>99.0</v>
      </c>
      <c r="B100" s="34" t="s">
        <v>611</v>
      </c>
      <c r="C100" s="56" t="s">
        <v>570</v>
      </c>
      <c r="D100" s="56" t="s">
        <v>612</v>
      </c>
      <c r="E100" s="56" t="s">
        <v>613</v>
      </c>
      <c r="F100" s="43" t="s">
        <v>57</v>
      </c>
      <c r="G100" s="43" t="s">
        <v>4</v>
      </c>
      <c r="H100" s="43" t="s">
        <v>47</v>
      </c>
      <c r="I100" s="37">
        <v>44088.0</v>
      </c>
      <c r="J100" s="37">
        <v>44169.0</v>
      </c>
      <c r="K100" s="38">
        <v>44185.0</v>
      </c>
      <c r="L100" s="39" t="s">
        <v>48</v>
      </c>
      <c r="M100" s="39" t="s">
        <v>41</v>
      </c>
      <c r="N100" s="40" t="s">
        <v>42</v>
      </c>
      <c r="O100" s="45" t="s">
        <v>614</v>
      </c>
      <c r="P100" s="46" t="str">
        <f>HYPERLINK("https://nptel.ac.in/noc/courses/noc20/SEM1/noc20-cs22","https://nptel.ac.in/noc/courses/noc20/SEM1/noc20-cs22")</f>
        <v>https://nptel.ac.in/noc/courses/noc20/SEM1/noc20-cs22</v>
      </c>
      <c r="Q100" s="46" t="str">
        <f>HYPERLINK("https://nptel.ac.in/courses/106/105/106105166/","https://nptel.ac.in/courses/106/105/106105166/")</f>
        <v>https://nptel.ac.in/courses/106/105/106105166/</v>
      </c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</row>
    <row r="101">
      <c r="A101" s="181">
        <v>100.0</v>
      </c>
      <c r="B101" s="34" t="s">
        <v>615</v>
      </c>
      <c r="C101" s="56" t="s">
        <v>570</v>
      </c>
      <c r="D101" s="56" t="s">
        <v>616</v>
      </c>
      <c r="E101" s="56" t="s">
        <v>601</v>
      </c>
      <c r="F101" s="43" t="s">
        <v>57</v>
      </c>
      <c r="G101" s="43" t="s">
        <v>4</v>
      </c>
      <c r="H101" s="43" t="s">
        <v>47</v>
      </c>
      <c r="I101" s="37">
        <v>44088.0</v>
      </c>
      <c r="J101" s="37">
        <v>44169.0</v>
      </c>
      <c r="K101" s="38">
        <v>44184.0</v>
      </c>
      <c r="L101" s="39" t="s">
        <v>48</v>
      </c>
      <c r="M101" s="39" t="s">
        <v>41</v>
      </c>
      <c r="N101" s="40" t="s">
        <v>42</v>
      </c>
      <c r="O101" s="45" t="s">
        <v>617</v>
      </c>
      <c r="P101" s="46" t="str">
        <f>HYPERLINK("https://nptel.ac.in/noc/courses/noc19/SEM2/noc19-cs74","https://nptel.ac.in/noc/courses/noc19/SEM2/noc19-cs74")</f>
        <v>https://nptel.ac.in/noc/courses/noc19/SEM2/noc19-cs74</v>
      </c>
      <c r="Q101" s="46" t="str">
        <f>HYPERLINK("https://nptel.ac.in/courses/106/105/106105185/","https://nptel.ac.in/courses/106/105/106105185/")</f>
        <v>https://nptel.ac.in/courses/106/105/106105185/</v>
      </c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</row>
    <row r="102">
      <c r="A102" s="181">
        <v>101.0</v>
      </c>
      <c r="B102" s="34" t="s">
        <v>618</v>
      </c>
      <c r="C102" s="56" t="s">
        <v>570</v>
      </c>
      <c r="D102" s="56" t="s">
        <v>619</v>
      </c>
      <c r="E102" s="56" t="s">
        <v>620</v>
      </c>
      <c r="F102" s="43" t="s">
        <v>57</v>
      </c>
      <c r="G102" s="43" t="s">
        <v>4</v>
      </c>
      <c r="H102" s="43" t="s">
        <v>47</v>
      </c>
      <c r="I102" s="37">
        <v>44088.0</v>
      </c>
      <c r="J102" s="37">
        <v>44169.0</v>
      </c>
      <c r="K102" s="38">
        <v>44185.0</v>
      </c>
      <c r="L102" s="39" t="s">
        <v>100</v>
      </c>
      <c r="M102" s="39" t="s">
        <v>41</v>
      </c>
      <c r="N102" s="40" t="s">
        <v>42</v>
      </c>
      <c r="O102" s="45" t="s">
        <v>621</v>
      </c>
      <c r="P102" s="46" t="str">
        <f>HYPERLINK("https://nptel.ac.in/noc/courses/noc19/SEM2/noc19-cs69","https://nptel.ac.in/noc/courses/noc19/SEM2/noc19-cs69")</f>
        <v>https://nptel.ac.in/noc/courses/noc19/SEM2/noc19-cs69</v>
      </c>
      <c r="Q102" s="46" t="str">
        <f>HYPERLINK("https://nptel.ac.in/courses/106/105/106105182/","https://nptel.ac.in/courses/106/105/106105182/")</f>
        <v>https://nptel.ac.in/courses/106/105/106105182/</v>
      </c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</row>
    <row r="103">
      <c r="A103" s="181">
        <v>102.0</v>
      </c>
      <c r="B103" s="34" t="s">
        <v>622</v>
      </c>
      <c r="C103" s="56" t="s">
        <v>570</v>
      </c>
      <c r="D103" s="56" t="s">
        <v>623</v>
      </c>
      <c r="E103" s="56" t="s">
        <v>613</v>
      </c>
      <c r="F103" s="43" t="s">
        <v>57</v>
      </c>
      <c r="G103" s="43" t="s">
        <v>4</v>
      </c>
      <c r="H103" s="43" t="s">
        <v>47</v>
      </c>
      <c r="I103" s="37">
        <v>44088.0</v>
      </c>
      <c r="J103" s="37">
        <v>44169.0</v>
      </c>
      <c r="K103" s="38">
        <v>44184.0</v>
      </c>
      <c r="L103" s="39" t="s">
        <v>100</v>
      </c>
      <c r="M103" s="39" t="s">
        <v>49</v>
      </c>
      <c r="N103" s="40" t="s">
        <v>42</v>
      </c>
      <c r="O103" s="45" t="s">
        <v>624</v>
      </c>
      <c r="P103" s="46" t="str">
        <f>HYPERLINK("https://nptel.ac.in/noc/courses/noc20/SEM1/noc20-cs24","https://nptel.ac.in/noc/courses/noc20/SEM1/noc20-cs24")</f>
        <v>https://nptel.ac.in/noc/courses/noc20/SEM1/noc20-cs24</v>
      </c>
      <c r="Q103" s="46" t="str">
        <f>HYPERLINK("https://nptel.ac.in/courses/106/105/106105195/","https://nptel.ac.in/courses/106/105/106105195/")</f>
        <v>https://nptel.ac.in/courses/106/105/106105195/</v>
      </c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</row>
    <row r="104">
      <c r="A104" s="181">
        <v>103.0</v>
      </c>
      <c r="B104" s="34" t="s">
        <v>625</v>
      </c>
      <c r="C104" s="56" t="s">
        <v>570</v>
      </c>
      <c r="D104" s="56" t="s">
        <v>626</v>
      </c>
      <c r="E104" s="56" t="s">
        <v>627</v>
      </c>
      <c r="F104" s="43" t="s">
        <v>628</v>
      </c>
      <c r="G104" s="36" t="s">
        <v>39</v>
      </c>
      <c r="H104" s="43" t="s">
        <v>47</v>
      </c>
      <c r="I104" s="37">
        <v>44088.0</v>
      </c>
      <c r="J104" s="37">
        <v>44141.0</v>
      </c>
      <c r="K104" s="38">
        <v>44183.0</v>
      </c>
      <c r="L104" s="39" t="s">
        <v>48</v>
      </c>
      <c r="M104" s="39" t="s">
        <v>41</v>
      </c>
      <c r="N104" s="40" t="s">
        <v>42</v>
      </c>
      <c r="O104" s="84" t="s">
        <v>629</v>
      </c>
      <c r="P104" s="46" t="str">
        <f>HYPERLINK("https://nptel.ac.in/noc/courses/noc20/SEM1/noc20-cs26","https://nptel.ac.in/noc/courses/noc20/SEM1/noc20-cs26")</f>
        <v>https://nptel.ac.in/noc/courses/noc20/SEM1/noc20-cs26</v>
      </c>
      <c r="Q104" s="46" t="str">
        <f>HYPERLINK("https://nptel.ac.in/courses/106/106/106106145/","https://nptel.ac.in/courses/106/106/106106145/")</f>
        <v>https://nptel.ac.in/courses/106/106/106106145/</v>
      </c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</row>
    <row r="105">
      <c r="A105" s="181">
        <v>104.0</v>
      </c>
      <c r="B105" s="34" t="s">
        <v>630</v>
      </c>
      <c r="C105" s="56" t="s">
        <v>570</v>
      </c>
      <c r="D105" s="56" t="s">
        <v>631</v>
      </c>
      <c r="E105" s="56" t="s">
        <v>627</v>
      </c>
      <c r="F105" s="43" t="s">
        <v>628</v>
      </c>
      <c r="G105" s="36" t="s">
        <v>39</v>
      </c>
      <c r="H105" s="43" t="s">
        <v>47</v>
      </c>
      <c r="I105" s="37">
        <v>44088.0</v>
      </c>
      <c r="J105" s="37">
        <v>44141.0</v>
      </c>
      <c r="K105" s="38">
        <v>44185.0</v>
      </c>
      <c r="L105" s="39" t="s">
        <v>48</v>
      </c>
      <c r="M105" s="39" t="s">
        <v>41</v>
      </c>
      <c r="N105" s="40" t="s">
        <v>42</v>
      </c>
      <c r="O105" s="45" t="s">
        <v>632</v>
      </c>
      <c r="P105" s="46" t="str">
        <f>HYPERLINK("https://nptel.ac.in/noc/courses/noc20/SEM1/noc20-cs27","https://nptel.ac.in/noc/courses/noc20/SEM1/noc20-cs27")</f>
        <v>https://nptel.ac.in/noc/courses/noc20/SEM1/noc20-cs27</v>
      </c>
      <c r="Q105" s="46" t="str">
        <f>HYPERLINK("https://nptel.ac.in/courses/106/106/106106131/","https://nptel.ac.in/courses/106/106/106106131/")</f>
        <v>https://nptel.ac.in/courses/106/106/106106131/</v>
      </c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</row>
    <row r="106">
      <c r="A106" s="181">
        <v>105.0</v>
      </c>
      <c r="B106" s="34" t="s">
        <v>633</v>
      </c>
      <c r="C106" s="56" t="s">
        <v>570</v>
      </c>
      <c r="D106" s="56" t="s">
        <v>634</v>
      </c>
      <c r="E106" s="56" t="s">
        <v>635</v>
      </c>
      <c r="F106" s="43" t="s">
        <v>126</v>
      </c>
      <c r="G106" s="36" t="s">
        <v>39</v>
      </c>
      <c r="H106" s="43" t="s">
        <v>47</v>
      </c>
      <c r="I106" s="37">
        <v>44088.0</v>
      </c>
      <c r="J106" s="37">
        <v>44141.0</v>
      </c>
      <c r="K106" s="38">
        <v>44183.0</v>
      </c>
      <c r="L106" s="39" t="s">
        <v>28</v>
      </c>
      <c r="M106" s="39" t="s">
        <v>41</v>
      </c>
      <c r="N106" s="40" t="s">
        <v>42</v>
      </c>
      <c r="O106" s="45" t="s">
        <v>636</v>
      </c>
      <c r="P106" s="46" t="str">
        <f>HYPERLINK("https://nptel.ac.in/noc/courses/noc20/SEM1/noc20-cs28","https://nptel.ac.in/noc/courses/noc20/SEM1/noc20-cs28")</f>
        <v>https://nptel.ac.in/noc/courses/noc20/SEM1/noc20-cs28</v>
      </c>
      <c r="Q106" s="46" t="str">
        <f>HYPERLINK("https://nptel.ac.in/courses/106/106/106106179/","https://nptel.ac.in/courses/106/106/106106179/")</f>
        <v>https://nptel.ac.in/courses/106/106/106106179/</v>
      </c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</row>
    <row r="107">
      <c r="A107" s="181">
        <v>106.0</v>
      </c>
      <c r="B107" s="34" t="s">
        <v>637</v>
      </c>
      <c r="C107" s="56" t="s">
        <v>570</v>
      </c>
      <c r="D107" s="56" t="s">
        <v>638</v>
      </c>
      <c r="E107" s="56" t="s">
        <v>639</v>
      </c>
      <c r="F107" s="43" t="s">
        <v>126</v>
      </c>
      <c r="G107" s="43" t="s">
        <v>4</v>
      </c>
      <c r="H107" s="43" t="s">
        <v>47</v>
      </c>
      <c r="I107" s="37">
        <v>44088.0</v>
      </c>
      <c r="J107" s="37">
        <v>44169.0</v>
      </c>
      <c r="K107" s="38">
        <v>44185.0</v>
      </c>
      <c r="L107" s="39" t="s">
        <v>28</v>
      </c>
      <c r="M107" s="39" t="s">
        <v>41</v>
      </c>
      <c r="N107" s="40" t="s">
        <v>42</v>
      </c>
      <c r="O107" s="45" t="s">
        <v>640</v>
      </c>
      <c r="P107" s="46" t="str">
        <f>HYPERLINK("https://nptel.ac.in/noc/courses/noc20/SEM1/noc20-cs29","https://nptel.ac.in/noc/courses/noc20/SEM1/noc20-cs29")</f>
        <v>https://nptel.ac.in/noc/courses/noc20/SEM1/noc20-cs29</v>
      </c>
      <c r="Q107" s="46" t="str">
        <f>HYPERLINK("https://nptel.ac.in/courses/106/106/106106139/","https://nptel.ac.in/courses/106/106/106106139/")</f>
        <v>https://nptel.ac.in/courses/106/106/106106139/</v>
      </c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</row>
    <row r="108">
      <c r="A108" s="181">
        <v>107.0</v>
      </c>
      <c r="B108" s="34" t="s">
        <v>641</v>
      </c>
      <c r="C108" s="56" t="s">
        <v>570</v>
      </c>
      <c r="D108" s="56" t="s">
        <v>642</v>
      </c>
      <c r="E108" s="56" t="s">
        <v>639</v>
      </c>
      <c r="F108" s="43" t="s">
        <v>126</v>
      </c>
      <c r="G108" s="43" t="s">
        <v>4</v>
      </c>
      <c r="H108" s="43" t="s">
        <v>47</v>
      </c>
      <c r="I108" s="37">
        <v>44088.0</v>
      </c>
      <c r="J108" s="37">
        <v>44169.0</v>
      </c>
      <c r="K108" s="38">
        <v>44185.0</v>
      </c>
      <c r="L108" s="39" t="s">
        <v>28</v>
      </c>
      <c r="M108" s="39" t="s">
        <v>41</v>
      </c>
      <c r="N108" s="40" t="s">
        <v>42</v>
      </c>
      <c r="O108" s="45" t="s">
        <v>643</v>
      </c>
      <c r="P108" s="46" t="str">
        <f>HYPERLINK("https://nptel.ac.in/noc/courses/noc20/SEM1/noc20-cs51","https://nptel.ac.in/noc/courses/noc20/SEM1/noc20-cs51")</f>
        <v>https://nptel.ac.in/noc/courses/noc20/SEM1/noc20-cs51</v>
      </c>
      <c r="Q108" s="46" t="str">
        <f>HYPERLINK("https://nptel.ac.in/courses/106/106/106106143/","https://nptel.ac.in/courses/106/106/106106143/")</f>
        <v>https://nptel.ac.in/courses/106/106/106106143/</v>
      </c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  <c r="AB108" s="180"/>
      <c r="AC108" s="180"/>
      <c r="AD108" s="180"/>
    </row>
    <row r="109">
      <c r="A109" s="181">
        <v>108.0</v>
      </c>
      <c r="B109" s="34" t="s">
        <v>648</v>
      </c>
      <c r="C109" s="56" t="s">
        <v>570</v>
      </c>
      <c r="D109" s="56" t="s">
        <v>649</v>
      </c>
      <c r="E109" s="56" t="s">
        <v>650</v>
      </c>
      <c r="F109" s="43" t="s">
        <v>651</v>
      </c>
      <c r="G109" s="43" t="s">
        <v>4</v>
      </c>
      <c r="H109" s="43" t="s">
        <v>47</v>
      </c>
      <c r="I109" s="37">
        <v>44088.0</v>
      </c>
      <c r="J109" s="37">
        <v>44169.0</v>
      </c>
      <c r="K109" s="38">
        <v>44185.0</v>
      </c>
      <c r="L109" s="39" t="s">
        <v>28</v>
      </c>
      <c r="M109" s="39" t="s">
        <v>41</v>
      </c>
      <c r="N109" s="40" t="s">
        <v>42</v>
      </c>
      <c r="O109" s="45" t="s">
        <v>652</v>
      </c>
      <c r="P109" s="44" t="s">
        <v>653</v>
      </c>
      <c r="Q109" s="95" t="str">
        <f>HYPERLINK("https://nptel.ac.in/courses/106/101/106101163/","https://nptel.ac.in/courses/106/101/106101163/")</f>
        <v>https://nptel.ac.in/courses/106/101/106101163/</v>
      </c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</row>
    <row r="110">
      <c r="A110" s="181">
        <v>109.0</v>
      </c>
      <c r="B110" s="34" t="s">
        <v>654</v>
      </c>
      <c r="C110" s="56" t="s">
        <v>570</v>
      </c>
      <c r="D110" s="56" t="s">
        <v>655</v>
      </c>
      <c r="E110" s="47" t="s">
        <v>656</v>
      </c>
      <c r="F110" s="43" t="s">
        <v>657</v>
      </c>
      <c r="G110" s="43" t="s">
        <v>4</v>
      </c>
      <c r="H110" s="43" t="s">
        <v>47</v>
      </c>
      <c r="I110" s="37">
        <v>44088.0</v>
      </c>
      <c r="J110" s="37">
        <v>44169.0</v>
      </c>
      <c r="K110" s="38">
        <v>44184.0</v>
      </c>
      <c r="L110" s="39" t="s">
        <v>48</v>
      </c>
      <c r="M110" s="39" t="s">
        <v>41</v>
      </c>
      <c r="N110" s="40" t="s">
        <v>42</v>
      </c>
      <c r="O110" s="45" t="s">
        <v>658</v>
      </c>
      <c r="P110" s="46" t="str">
        <f>HYPERLINK("https://nptel.ac.in/noc/courses/noc20/SEM1/noc20-cs32","https://nptel.ac.in/noc/courses/noc20/SEM1/noc20-cs32")</f>
        <v>https://nptel.ac.in/noc/courses/noc20/SEM1/noc20-cs32</v>
      </c>
      <c r="Q110" s="46" t="str">
        <f>HYPERLINK("https://nptel.ac.in/courses/106/106/106106169/","https://nptel.ac.in/courses/106/106/106106169/")</f>
        <v>https://nptel.ac.in/courses/106/106/106106169/</v>
      </c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0"/>
      <c r="AC110" s="180"/>
      <c r="AD110" s="180"/>
    </row>
    <row r="111">
      <c r="A111" s="181">
        <v>110.0</v>
      </c>
      <c r="B111" s="34" t="s">
        <v>659</v>
      </c>
      <c r="C111" s="56" t="s">
        <v>570</v>
      </c>
      <c r="D111" s="96" t="s">
        <v>660</v>
      </c>
      <c r="E111" s="47" t="s">
        <v>661</v>
      </c>
      <c r="F111" s="43" t="s">
        <v>628</v>
      </c>
      <c r="G111" s="36" t="s">
        <v>39</v>
      </c>
      <c r="H111" s="43" t="s">
        <v>47</v>
      </c>
      <c r="I111" s="37">
        <v>44088.0</v>
      </c>
      <c r="J111" s="37">
        <v>44141.0</v>
      </c>
      <c r="K111" s="38">
        <v>44183.0</v>
      </c>
      <c r="L111" s="39" t="s">
        <v>28</v>
      </c>
      <c r="M111" s="39" t="s">
        <v>41</v>
      </c>
      <c r="N111" s="40" t="s">
        <v>42</v>
      </c>
      <c r="O111" s="45" t="s">
        <v>662</v>
      </c>
      <c r="P111" s="44" t="s">
        <v>663</v>
      </c>
      <c r="Q111" s="46" t="str">
        <f>HYPERLINK("https://nptel.ac.in/courses/106/106/106106137/","https://nptel.ac.in/courses/106/106/106106137/")</f>
        <v>https://nptel.ac.in/courses/106/106/106106137/</v>
      </c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</row>
    <row r="112">
      <c r="A112" s="181">
        <v>111.0</v>
      </c>
      <c r="B112" s="34" t="s">
        <v>664</v>
      </c>
      <c r="C112" s="56" t="s">
        <v>570</v>
      </c>
      <c r="D112" s="56" t="s">
        <v>665</v>
      </c>
      <c r="E112" s="56" t="s">
        <v>666</v>
      </c>
      <c r="F112" s="43" t="s">
        <v>126</v>
      </c>
      <c r="G112" s="43" t="s">
        <v>174</v>
      </c>
      <c r="H112" s="43" t="s">
        <v>47</v>
      </c>
      <c r="I112" s="37">
        <v>44088.0</v>
      </c>
      <c r="J112" s="37">
        <v>44113.0</v>
      </c>
      <c r="K112" s="38">
        <v>44183.0</v>
      </c>
      <c r="L112" s="39" t="s">
        <v>48</v>
      </c>
      <c r="M112" s="39" t="s">
        <v>41</v>
      </c>
      <c r="N112" s="40" t="s">
        <v>42</v>
      </c>
      <c r="O112" s="45" t="s">
        <v>667</v>
      </c>
      <c r="P112" s="46" t="str">
        <f>HYPERLINK("https://nptel.ac.in/noc/courses/noc20/SEM1/noc20-cs36","https://nptel.ac.in/noc/courses/noc20/SEM1/noc20-cs36")</f>
        <v>https://nptel.ac.in/noc/courses/noc20/SEM1/noc20-cs36</v>
      </c>
      <c r="Q112" s="46" t="str">
        <f>HYPERLINK("https://nptel.ac.in/courses/106/106/106106212/","https://nptel.ac.in/courses/106/106/106106212/")</f>
        <v>https://nptel.ac.in/courses/106/106/106106212/</v>
      </c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</row>
    <row r="113">
      <c r="A113" s="181">
        <v>112.0</v>
      </c>
      <c r="B113" s="34" t="s">
        <v>668</v>
      </c>
      <c r="C113" s="56" t="s">
        <v>570</v>
      </c>
      <c r="D113" s="56" t="s">
        <v>669</v>
      </c>
      <c r="E113" s="56" t="s">
        <v>670</v>
      </c>
      <c r="F113" s="43" t="s">
        <v>126</v>
      </c>
      <c r="G113" s="43" t="s">
        <v>4</v>
      </c>
      <c r="H113" s="43" t="s">
        <v>47</v>
      </c>
      <c r="I113" s="37">
        <v>44088.0</v>
      </c>
      <c r="J113" s="37">
        <v>44169.0</v>
      </c>
      <c r="K113" s="38">
        <v>44184.0</v>
      </c>
      <c r="L113" s="39" t="s">
        <v>48</v>
      </c>
      <c r="M113" s="39" t="s">
        <v>41</v>
      </c>
      <c r="N113" s="40" t="s">
        <v>42</v>
      </c>
      <c r="O113" s="45" t="s">
        <v>671</v>
      </c>
      <c r="P113" s="46" t="str">
        <f>HYPERLINK("https://nptel.ac.in/noc/courses/noc19/SEM2/noc19-cs83","https://nptel.ac.in/noc/courses/noc19/SEM2/noc19-cs83")</f>
        <v>https://nptel.ac.in/noc/courses/noc19/SEM2/noc19-cs83</v>
      </c>
      <c r="Q113" s="46" t="str">
        <f>HYPERLINK("https://nptel.ac.in/courses/106/106/106106126/","https://nptel.ac.in/courses/106/106/106106126/")</f>
        <v>https://nptel.ac.in/courses/106/106/106106126/</v>
      </c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</row>
    <row r="114">
      <c r="A114" s="181">
        <v>113.0</v>
      </c>
      <c r="B114" s="34" t="s">
        <v>677</v>
      </c>
      <c r="C114" s="56" t="s">
        <v>570</v>
      </c>
      <c r="D114" s="47" t="s">
        <v>678</v>
      </c>
      <c r="E114" s="97" t="s">
        <v>679</v>
      </c>
      <c r="F114" s="48" t="s">
        <v>657</v>
      </c>
      <c r="G114" s="43" t="s">
        <v>4</v>
      </c>
      <c r="H114" s="48" t="s">
        <v>47</v>
      </c>
      <c r="I114" s="37">
        <v>44088.0</v>
      </c>
      <c r="J114" s="37">
        <v>44169.0</v>
      </c>
      <c r="K114" s="38">
        <v>44184.0</v>
      </c>
      <c r="L114" s="39" t="s">
        <v>28</v>
      </c>
      <c r="M114" s="39" t="s">
        <v>41</v>
      </c>
      <c r="N114" s="40" t="s">
        <v>42</v>
      </c>
      <c r="O114" s="45" t="s">
        <v>680</v>
      </c>
      <c r="P114" s="46" t="str">
        <f>HYPERLINK("https://nptel.ac.in/noc/courses/noc20/SEM1/noc20-cs35","https://nptel.ac.in/noc/courses/noc20/SEM1/noc20-cs35")</f>
        <v>https://nptel.ac.in/noc/courses/noc20/SEM1/noc20-cs35</v>
      </c>
      <c r="Q114" s="46" t="str">
        <f>HYPERLINK("https://nptel.ac.in/courses/106/106/106106182/","https://nptel.ac.in/courses/106/106/106106182/")</f>
        <v>https://nptel.ac.in/courses/106/106/106106182/</v>
      </c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</row>
    <row r="115">
      <c r="A115" s="181">
        <v>114.0</v>
      </c>
      <c r="B115" s="34" t="s">
        <v>681</v>
      </c>
      <c r="C115" s="56" t="s">
        <v>570</v>
      </c>
      <c r="D115" s="35" t="s">
        <v>682</v>
      </c>
      <c r="E115" s="35" t="s">
        <v>620</v>
      </c>
      <c r="F115" s="36" t="s">
        <v>57</v>
      </c>
      <c r="G115" s="43" t="s">
        <v>4</v>
      </c>
      <c r="H115" s="36" t="s">
        <v>40</v>
      </c>
      <c r="I115" s="37">
        <v>44088.0</v>
      </c>
      <c r="J115" s="37">
        <v>44169.0</v>
      </c>
      <c r="K115" s="38">
        <v>44184.0</v>
      </c>
      <c r="L115" s="39" t="s">
        <v>100</v>
      </c>
      <c r="M115" s="39" t="s">
        <v>41</v>
      </c>
      <c r="N115" s="40" t="s">
        <v>42</v>
      </c>
      <c r="O115" s="45" t="s">
        <v>683</v>
      </c>
      <c r="P115" s="42"/>
      <c r="Q115" s="42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</row>
    <row r="116">
      <c r="A116" s="181">
        <v>115.0</v>
      </c>
      <c r="B116" s="34" t="s">
        <v>684</v>
      </c>
      <c r="C116" s="56" t="s">
        <v>570</v>
      </c>
      <c r="D116" s="35" t="s">
        <v>685</v>
      </c>
      <c r="E116" s="35" t="s">
        <v>580</v>
      </c>
      <c r="F116" s="36" t="s">
        <v>57</v>
      </c>
      <c r="G116" s="43" t="s">
        <v>4</v>
      </c>
      <c r="H116" s="36" t="s">
        <v>40</v>
      </c>
      <c r="I116" s="37">
        <v>44088.0</v>
      </c>
      <c r="J116" s="37">
        <v>44169.0</v>
      </c>
      <c r="K116" s="38">
        <v>44185.0</v>
      </c>
      <c r="L116" s="39" t="s">
        <v>48</v>
      </c>
      <c r="M116" s="39" t="s">
        <v>41</v>
      </c>
      <c r="N116" s="40" t="s">
        <v>42</v>
      </c>
      <c r="O116" s="45" t="s">
        <v>686</v>
      </c>
      <c r="P116" s="42"/>
      <c r="Q116" s="42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</row>
    <row r="117">
      <c r="A117" s="181">
        <v>116.0</v>
      </c>
      <c r="B117" s="34" t="s">
        <v>687</v>
      </c>
      <c r="C117" s="56" t="s">
        <v>570</v>
      </c>
      <c r="D117" s="47" t="s">
        <v>688</v>
      </c>
      <c r="E117" s="97" t="s">
        <v>689</v>
      </c>
      <c r="F117" s="48" t="s">
        <v>83</v>
      </c>
      <c r="G117" s="43" t="s">
        <v>174</v>
      </c>
      <c r="H117" s="43" t="s">
        <v>47</v>
      </c>
      <c r="I117" s="37">
        <v>44088.0</v>
      </c>
      <c r="J117" s="37">
        <v>44113.0</v>
      </c>
      <c r="K117" s="38">
        <v>44183.0</v>
      </c>
      <c r="L117" s="39" t="s">
        <v>28</v>
      </c>
      <c r="M117" s="39" t="s">
        <v>41</v>
      </c>
      <c r="N117" s="40" t="s">
        <v>42</v>
      </c>
      <c r="O117" s="45" t="s">
        <v>690</v>
      </c>
      <c r="P117" s="46" t="str">
        <f>HYPERLINK("https://nptel.ac.in/noc/courses/noc19/SEM2/noc19-cs75","https://nptel.ac.in/noc/courses/noc19/SEM2/noc19-cs75")</f>
        <v>https://nptel.ac.in/noc/courses/noc19/SEM2/noc19-cs75</v>
      </c>
      <c r="Q117" s="46" t="str">
        <f>HYPERLINK("https://nptel.ac.in/courses/106/101/106101209/","https://nptel.ac.in/courses/106/101/106101209/")</f>
        <v>https://nptel.ac.in/courses/106/101/106101209/</v>
      </c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</row>
    <row r="118">
      <c r="A118" s="181">
        <v>117.0</v>
      </c>
      <c r="B118" s="34" t="s">
        <v>691</v>
      </c>
      <c r="C118" s="56" t="s">
        <v>570</v>
      </c>
      <c r="D118" s="56" t="s">
        <v>692</v>
      </c>
      <c r="E118" s="56" t="s">
        <v>693</v>
      </c>
      <c r="F118" s="98" t="s">
        <v>628</v>
      </c>
      <c r="G118" s="43" t="s">
        <v>4</v>
      </c>
      <c r="H118" s="43" t="s">
        <v>47</v>
      </c>
      <c r="I118" s="37">
        <v>44088.0</v>
      </c>
      <c r="J118" s="37">
        <v>44169.0</v>
      </c>
      <c r="K118" s="38">
        <v>44184.0</v>
      </c>
      <c r="L118" s="39" t="s">
        <v>28</v>
      </c>
      <c r="M118" s="39" t="s">
        <v>41</v>
      </c>
      <c r="N118" s="40" t="s">
        <v>42</v>
      </c>
      <c r="O118" s="45" t="s">
        <v>694</v>
      </c>
      <c r="P118" s="46" t="str">
        <f>HYPERLINK("https://nptel.ac.in/noc/courses/noc19/SEM2/noc19-cs57","https://nptel.ac.in/noc/courses/noc19/SEM2/noc19-cs57")</f>
        <v>https://nptel.ac.in/noc/courses/noc19/SEM2/noc19-cs57</v>
      </c>
      <c r="Q118" s="46" t="str">
        <f>HYPERLINK("https://nptel.ac.in/courses/106/106/106106211/","https://nptel.ac.in/courses/106/106/106106211/")</f>
        <v>https://nptel.ac.in/courses/106/106/106106211/</v>
      </c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</row>
    <row r="119">
      <c r="A119" s="181">
        <v>118.0</v>
      </c>
      <c r="B119" s="34" t="s">
        <v>695</v>
      </c>
      <c r="C119" s="56" t="s">
        <v>570</v>
      </c>
      <c r="D119" s="47" t="s">
        <v>696</v>
      </c>
      <c r="E119" s="97" t="s">
        <v>697</v>
      </c>
      <c r="F119" s="48" t="s">
        <v>698</v>
      </c>
      <c r="G119" s="43" t="s">
        <v>4</v>
      </c>
      <c r="H119" s="36" t="s">
        <v>40</v>
      </c>
      <c r="I119" s="37">
        <v>44088.0</v>
      </c>
      <c r="J119" s="37">
        <v>44169.0</v>
      </c>
      <c r="K119" s="38">
        <v>44185.0</v>
      </c>
      <c r="L119" s="39" t="s">
        <v>28</v>
      </c>
      <c r="M119" s="39" t="s">
        <v>41</v>
      </c>
      <c r="N119" s="40" t="s">
        <v>42</v>
      </c>
      <c r="O119" s="45" t="s">
        <v>699</v>
      </c>
      <c r="P119" s="42"/>
      <c r="Q119" s="42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</row>
    <row r="120">
      <c r="A120" s="181">
        <v>119.0</v>
      </c>
      <c r="B120" s="34" t="s">
        <v>704</v>
      </c>
      <c r="C120" s="56" t="s">
        <v>570</v>
      </c>
      <c r="D120" s="99" t="s">
        <v>705</v>
      </c>
      <c r="E120" s="100" t="s">
        <v>706</v>
      </c>
      <c r="F120" s="101" t="s">
        <v>38</v>
      </c>
      <c r="G120" s="52" t="s">
        <v>263</v>
      </c>
      <c r="H120" s="65" t="s">
        <v>47</v>
      </c>
      <c r="I120" s="37">
        <v>44088.0</v>
      </c>
      <c r="J120" s="37">
        <v>44141.0</v>
      </c>
      <c r="K120" s="38">
        <v>44183.0</v>
      </c>
      <c r="L120" s="39" t="s">
        <v>28</v>
      </c>
      <c r="M120" s="39" t="s">
        <v>41</v>
      </c>
      <c r="N120" s="40" t="s">
        <v>42</v>
      </c>
      <c r="O120" s="45" t="s">
        <v>707</v>
      </c>
      <c r="P120" s="66" t="s">
        <v>708</v>
      </c>
      <c r="Q120" s="66" t="s">
        <v>709</v>
      </c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</row>
    <row r="121">
      <c r="A121" s="181">
        <v>120.0</v>
      </c>
      <c r="B121" s="34" t="s">
        <v>710</v>
      </c>
      <c r="C121" s="56" t="s">
        <v>570</v>
      </c>
      <c r="D121" s="102" t="s">
        <v>711</v>
      </c>
      <c r="E121" s="68" t="s">
        <v>712</v>
      </c>
      <c r="F121" s="103" t="s">
        <v>713</v>
      </c>
      <c r="G121" s="69" t="s">
        <v>263</v>
      </c>
      <c r="H121" s="70" t="s">
        <v>47</v>
      </c>
      <c r="I121" s="37">
        <v>44088.0</v>
      </c>
      <c r="J121" s="37">
        <v>44141.0</v>
      </c>
      <c r="K121" s="38">
        <v>44185.0</v>
      </c>
      <c r="L121" s="39" t="s">
        <v>100</v>
      </c>
      <c r="M121" s="39" t="s">
        <v>41</v>
      </c>
      <c r="N121" s="40" t="s">
        <v>42</v>
      </c>
      <c r="O121" s="45" t="s">
        <v>714</v>
      </c>
      <c r="P121" s="66" t="s">
        <v>715</v>
      </c>
      <c r="Q121" s="66" t="s">
        <v>716</v>
      </c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</row>
    <row r="122">
      <c r="A122" s="181">
        <v>121.0</v>
      </c>
      <c r="B122" s="34" t="s">
        <v>717</v>
      </c>
      <c r="C122" s="56" t="s">
        <v>570</v>
      </c>
      <c r="D122" s="72" t="s">
        <v>718</v>
      </c>
      <c r="E122" s="104" t="s">
        <v>719</v>
      </c>
      <c r="F122" s="36" t="s">
        <v>57</v>
      </c>
      <c r="G122" s="43" t="s">
        <v>4</v>
      </c>
      <c r="H122" s="43" t="s">
        <v>47</v>
      </c>
      <c r="I122" s="37">
        <v>44088.0</v>
      </c>
      <c r="J122" s="37">
        <v>44169.0</v>
      </c>
      <c r="K122" s="38">
        <v>44184.0</v>
      </c>
      <c r="L122" s="60" t="s">
        <v>28</v>
      </c>
      <c r="M122" s="39" t="s">
        <v>41</v>
      </c>
      <c r="N122" s="40" t="s">
        <v>42</v>
      </c>
      <c r="O122" s="45" t="s">
        <v>720</v>
      </c>
      <c r="P122" s="44" t="s">
        <v>721</v>
      </c>
      <c r="Q122" s="44" t="s">
        <v>722</v>
      </c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</row>
    <row r="123">
      <c r="A123" s="181">
        <v>122.0</v>
      </c>
      <c r="B123" s="34" t="s">
        <v>723</v>
      </c>
      <c r="C123" s="56" t="s">
        <v>570</v>
      </c>
      <c r="D123" s="72" t="s">
        <v>724</v>
      </c>
      <c r="E123" s="104" t="s">
        <v>725</v>
      </c>
      <c r="F123" s="48" t="s">
        <v>126</v>
      </c>
      <c r="G123" s="43" t="s">
        <v>174</v>
      </c>
      <c r="H123" s="43" t="s">
        <v>47</v>
      </c>
      <c r="I123" s="37">
        <v>44088.0</v>
      </c>
      <c r="J123" s="37">
        <v>44113.0</v>
      </c>
      <c r="K123" s="38">
        <v>44183.0</v>
      </c>
      <c r="L123" s="39" t="s">
        <v>48</v>
      </c>
      <c r="M123" s="39" t="s">
        <v>41</v>
      </c>
      <c r="N123" s="40" t="s">
        <v>42</v>
      </c>
      <c r="O123" s="45" t="s">
        <v>726</v>
      </c>
      <c r="P123" s="44" t="s">
        <v>727</v>
      </c>
      <c r="Q123" s="44" t="s">
        <v>728</v>
      </c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</row>
    <row r="124">
      <c r="A124" s="181">
        <v>123.0</v>
      </c>
      <c r="B124" s="34" t="s">
        <v>729</v>
      </c>
      <c r="C124" s="56" t="s">
        <v>570</v>
      </c>
      <c r="D124" s="47" t="s">
        <v>730</v>
      </c>
      <c r="E124" s="105" t="s">
        <v>731</v>
      </c>
      <c r="F124" s="106" t="s">
        <v>732</v>
      </c>
      <c r="G124" s="69" t="s">
        <v>263</v>
      </c>
      <c r="H124" s="70" t="s">
        <v>47</v>
      </c>
      <c r="I124" s="37">
        <v>44088.0</v>
      </c>
      <c r="J124" s="37">
        <v>44141.0</v>
      </c>
      <c r="K124" s="38">
        <v>44185.0</v>
      </c>
      <c r="L124" s="39" t="s">
        <v>48</v>
      </c>
      <c r="M124" s="39" t="s">
        <v>41</v>
      </c>
      <c r="N124" s="40" t="s">
        <v>42</v>
      </c>
      <c r="O124" s="84" t="s">
        <v>733</v>
      </c>
      <c r="P124" s="44" t="s">
        <v>734</v>
      </c>
      <c r="Q124" s="44" t="s">
        <v>735</v>
      </c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</row>
    <row r="125">
      <c r="A125" s="181">
        <v>124.0</v>
      </c>
      <c r="B125" s="34" t="s">
        <v>736</v>
      </c>
      <c r="C125" s="56" t="s">
        <v>570</v>
      </c>
      <c r="D125" s="107" t="s">
        <v>737</v>
      </c>
      <c r="E125" s="108" t="s">
        <v>609</v>
      </c>
      <c r="F125" s="109" t="s">
        <v>738</v>
      </c>
      <c r="G125" s="69" t="s">
        <v>263</v>
      </c>
      <c r="H125" s="70" t="s">
        <v>47</v>
      </c>
      <c r="I125" s="37">
        <v>44088.0</v>
      </c>
      <c r="J125" s="37">
        <v>44141.0</v>
      </c>
      <c r="K125" s="38">
        <v>44184.0</v>
      </c>
      <c r="L125" s="39" t="s">
        <v>48</v>
      </c>
      <c r="M125" s="39" t="s">
        <v>41</v>
      </c>
      <c r="N125" s="40" t="s">
        <v>42</v>
      </c>
      <c r="O125" s="55" t="s">
        <v>739</v>
      </c>
      <c r="P125" s="110" t="s">
        <v>740</v>
      </c>
      <c r="Q125" s="110" t="s">
        <v>741</v>
      </c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</row>
    <row r="126">
      <c r="A126" s="181">
        <v>125.0</v>
      </c>
      <c r="B126" s="34" t="s">
        <v>742</v>
      </c>
      <c r="C126" s="56" t="s">
        <v>570</v>
      </c>
      <c r="D126" s="111" t="s">
        <v>743</v>
      </c>
      <c r="E126" s="112" t="s">
        <v>744</v>
      </c>
      <c r="F126" s="36" t="s">
        <v>83</v>
      </c>
      <c r="G126" s="43" t="s">
        <v>4</v>
      </c>
      <c r="H126" s="113" t="s">
        <v>40</v>
      </c>
      <c r="I126" s="37">
        <v>44088.0</v>
      </c>
      <c r="J126" s="37">
        <v>44169.0</v>
      </c>
      <c r="K126" s="38">
        <v>44184.0</v>
      </c>
      <c r="L126" s="39" t="s">
        <v>100</v>
      </c>
      <c r="M126" s="39" t="s">
        <v>41</v>
      </c>
      <c r="N126" s="40" t="s">
        <v>42</v>
      </c>
      <c r="O126" s="45" t="s">
        <v>745</v>
      </c>
      <c r="P126" s="42"/>
      <c r="Q126" s="42"/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  <c r="AB126" s="180"/>
      <c r="AC126" s="180"/>
      <c r="AD126" s="180"/>
    </row>
    <row r="127">
      <c r="A127" s="181">
        <v>126.0</v>
      </c>
      <c r="B127" s="34" t="s">
        <v>746</v>
      </c>
      <c r="C127" s="56" t="s">
        <v>747</v>
      </c>
      <c r="D127" s="47" t="s">
        <v>748</v>
      </c>
      <c r="E127" s="114" t="s">
        <v>749</v>
      </c>
      <c r="F127" s="48" t="s">
        <v>120</v>
      </c>
      <c r="G127" s="43" t="s">
        <v>4</v>
      </c>
      <c r="H127" s="43" t="s">
        <v>47</v>
      </c>
      <c r="I127" s="37">
        <v>44088.0</v>
      </c>
      <c r="J127" s="37">
        <v>44169.0</v>
      </c>
      <c r="K127" s="38">
        <v>44184.0</v>
      </c>
      <c r="L127" s="39" t="s">
        <v>100</v>
      </c>
      <c r="M127" s="39" t="s">
        <v>49</v>
      </c>
      <c r="N127" s="40" t="s">
        <v>42</v>
      </c>
      <c r="O127" s="45" t="s">
        <v>750</v>
      </c>
      <c r="P127" s="46" t="str">
        <f>HYPERLINK("https://nptel.ac.in/noc/courses/noc19/SEM2/noc19-de03","https://nptel.ac.in/noc/courses/noc19/SEM2/noc19-de03")</f>
        <v>https://nptel.ac.in/noc/courses/noc19/SEM2/noc19-de03</v>
      </c>
      <c r="Q127" s="46" t="str">
        <f>HYPERLINK("https://nptel.ac.in/courses/107/103/107103081/","https://nptel.ac.in/courses/107/103/107103081/")</f>
        <v>https://nptel.ac.in/courses/107/103/107103081/</v>
      </c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</row>
    <row r="128">
      <c r="A128" s="181">
        <v>127.0</v>
      </c>
      <c r="B128" s="34" t="s">
        <v>751</v>
      </c>
      <c r="C128" s="56" t="s">
        <v>747</v>
      </c>
      <c r="D128" s="47" t="s">
        <v>752</v>
      </c>
      <c r="E128" s="47" t="s">
        <v>753</v>
      </c>
      <c r="F128" s="48" t="s">
        <v>83</v>
      </c>
      <c r="G128" s="43" t="s">
        <v>174</v>
      </c>
      <c r="H128" s="43" t="s">
        <v>47</v>
      </c>
      <c r="I128" s="37">
        <v>44088.0</v>
      </c>
      <c r="J128" s="37">
        <v>44113.0</v>
      </c>
      <c r="K128" s="38">
        <v>44185.0</v>
      </c>
      <c r="L128" s="39" t="s">
        <v>48</v>
      </c>
      <c r="M128" s="39" t="s">
        <v>41</v>
      </c>
      <c r="N128" s="40" t="s">
        <v>42</v>
      </c>
      <c r="O128" s="45" t="s">
        <v>754</v>
      </c>
      <c r="P128" s="46" t="str">
        <f>HYPERLINK("https://nptel.ac.in/noc/courses/noc20/SEM1/noc20-de02","https://nptel.ac.in/noc/courses/noc20/SEM1/noc20-de02")</f>
        <v>https://nptel.ac.in/noc/courses/noc20/SEM1/noc20-de02</v>
      </c>
      <c r="Q128" s="46" t="str">
        <f>HYPERLINK("https://nptel.ac.in/courses/107/101/107101086/","https://nptel.ac.in/courses/107/101/107101086/")</f>
        <v>https://nptel.ac.in/courses/107/101/107101086/</v>
      </c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  <c r="AB128" s="180"/>
      <c r="AC128" s="180"/>
      <c r="AD128" s="180"/>
    </row>
    <row r="129">
      <c r="A129" s="181">
        <v>128.0</v>
      </c>
      <c r="B129" s="34" t="s">
        <v>755</v>
      </c>
      <c r="C129" s="56" t="s">
        <v>747</v>
      </c>
      <c r="D129" s="47" t="s">
        <v>756</v>
      </c>
      <c r="E129" s="47" t="s">
        <v>757</v>
      </c>
      <c r="F129" s="48" t="s">
        <v>83</v>
      </c>
      <c r="G129" s="43" t="s">
        <v>174</v>
      </c>
      <c r="H129" s="43" t="s">
        <v>47</v>
      </c>
      <c r="I129" s="37">
        <v>44088.0</v>
      </c>
      <c r="J129" s="37">
        <v>44113.0</v>
      </c>
      <c r="K129" s="38">
        <v>44185.0</v>
      </c>
      <c r="L129" s="39" t="s">
        <v>48</v>
      </c>
      <c r="M129" s="39" t="s">
        <v>41</v>
      </c>
      <c r="N129" s="40" t="s">
        <v>42</v>
      </c>
      <c r="O129" s="45" t="s">
        <v>758</v>
      </c>
      <c r="P129" s="46" t="str">
        <f>HYPERLINK("https://nptel.ac.in/noc/courses/noc20/SEM1/noc20-de01","https://nptel.ac.in/noc/courses/noc20/SEM1/noc20-de01")</f>
        <v>https://nptel.ac.in/noc/courses/noc20/SEM1/noc20-de01</v>
      </c>
      <c r="Q129" s="46" t="str">
        <f>HYPERLINK("https://nptel.ac.in/courses/107/101/107101087/","https://nptel.ac.in/courses/107/101/107101087/")</f>
        <v>https://nptel.ac.in/courses/107/101/107101087/</v>
      </c>
      <c r="R129" s="180"/>
      <c r="S129" s="180"/>
      <c r="T129" s="180"/>
      <c r="U129" s="180"/>
      <c r="V129" s="180"/>
      <c r="W129" s="180"/>
      <c r="X129" s="180"/>
      <c r="Y129" s="180"/>
      <c r="Z129" s="180"/>
      <c r="AA129" s="180"/>
      <c r="AB129" s="180"/>
      <c r="AC129" s="180"/>
      <c r="AD129" s="180"/>
    </row>
    <row r="130">
      <c r="A130" s="181">
        <v>129.0</v>
      </c>
      <c r="B130" s="34" t="s">
        <v>759</v>
      </c>
      <c r="C130" s="56" t="s">
        <v>747</v>
      </c>
      <c r="D130" s="47" t="s">
        <v>760</v>
      </c>
      <c r="E130" s="47" t="s">
        <v>761</v>
      </c>
      <c r="F130" s="43" t="s">
        <v>126</v>
      </c>
      <c r="G130" s="43" t="s">
        <v>4</v>
      </c>
      <c r="H130" s="48" t="s">
        <v>40</v>
      </c>
      <c r="I130" s="37">
        <v>44088.0</v>
      </c>
      <c r="J130" s="37">
        <v>44169.0</v>
      </c>
      <c r="K130" s="38">
        <v>44184.0</v>
      </c>
      <c r="L130" s="60" t="s">
        <v>28</v>
      </c>
      <c r="M130" s="39" t="s">
        <v>49</v>
      </c>
      <c r="N130" s="40" t="s">
        <v>42</v>
      </c>
      <c r="O130" s="45" t="s">
        <v>762</v>
      </c>
      <c r="P130" s="42"/>
      <c r="Q130" s="42"/>
      <c r="R130" s="180"/>
      <c r="S130" s="180"/>
      <c r="T130" s="180"/>
      <c r="U130" s="180"/>
      <c r="V130" s="180"/>
      <c r="W130" s="180"/>
      <c r="X130" s="180"/>
      <c r="Y130" s="180"/>
      <c r="Z130" s="180"/>
      <c r="AA130" s="180"/>
      <c r="AB130" s="180"/>
      <c r="AC130" s="180"/>
      <c r="AD130" s="180"/>
    </row>
    <row r="131">
      <c r="A131" s="181">
        <v>130.0</v>
      </c>
      <c r="B131" s="34" t="s">
        <v>763</v>
      </c>
      <c r="C131" s="56" t="s">
        <v>747</v>
      </c>
      <c r="D131" s="47" t="s">
        <v>764</v>
      </c>
      <c r="E131" s="115" t="s">
        <v>765</v>
      </c>
      <c r="F131" s="43" t="s">
        <v>126</v>
      </c>
      <c r="G131" s="43" t="s">
        <v>4</v>
      </c>
      <c r="H131" s="48" t="s">
        <v>40</v>
      </c>
      <c r="I131" s="37">
        <v>44088.0</v>
      </c>
      <c r="J131" s="37">
        <v>44169.0</v>
      </c>
      <c r="K131" s="38">
        <v>44185.0</v>
      </c>
      <c r="L131" s="60" t="s">
        <v>28</v>
      </c>
      <c r="M131" s="39" t="s">
        <v>49</v>
      </c>
      <c r="N131" s="40" t="s">
        <v>42</v>
      </c>
      <c r="O131" s="45" t="s">
        <v>766</v>
      </c>
      <c r="P131" s="42"/>
      <c r="Q131" s="42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  <c r="AB131" s="180"/>
      <c r="AC131" s="180"/>
      <c r="AD131" s="180"/>
    </row>
    <row r="132">
      <c r="A132" s="181">
        <v>131.0</v>
      </c>
      <c r="B132" s="34" t="s">
        <v>767</v>
      </c>
      <c r="C132" s="56" t="s">
        <v>747</v>
      </c>
      <c r="D132" s="47" t="s">
        <v>768</v>
      </c>
      <c r="E132" s="58" t="s">
        <v>769</v>
      </c>
      <c r="F132" s="77" t="s">
        <v>120</v>
      </c>
      <c r="G132" s="43" t="s">
        <v>174</v>
      </c>
      <c r="H132" s="43" t="s">
        <v>47</v>
      </c>
      <c r="I132" s="37">
        <v>44088.0</v>
      </c>
      <c r="J132" s="37">
        <v>44113.0</v>
      </c>
      <c r="K132" s="38">
        <v>44183.0</v>
      </c>
      <c r="L132" s="39" t="s">
        <v>100</v>
      </c>
      <c r="M132" s="39" t="s">
        <v>41</v>
      </c>
      <c r="N132" s="40" t="s">
        <v>42</v>
      </c>
      <c r="O132" s="45" t="s">
        <v>770</v>
      </c>
      <c r="P132" s="46" t="str">
        <f>HYPERLINK("https://nptel.ac.in/noc/courses/noc19/SEM2/noc19-de02","https://nptel.ac.in/noc/courses/noc19/SEM2/noc19-de02")</f>
        <v>https://nptel.ac.in/noc/courses/noc19/SEM2/noc19-de02</v>
      </c>
      <c r="Q132" s="46" t="str">
        <f>HYPERLINK("https://nptel.ac.in/courses/107/103/107103085/","https://nptel.ac.in/courses/107/103/107103085/")</f>
        <v>https://nptel.ac.in/courses/107/103/107103085/</v>
      </c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</row>
    <row r="133">
      <c r="A133" s="181">
        <v>132.0</v>
      </c>
      <c r="B133" s="34" t="s">
        <v>771</v>
      </c>
      <c r="C133" s="56" t="s">
        <v>747</v>
      </c>
      <c r="D133" s="116" t="s">
        <v>772</v>
      </c>
      <c r="E133" s="117" t="s">
        <v>773</v>
      </c>
      <c r="F133" s="118" t="s">
        <v>83</v>
      </c>
      <c r="G133" s="118" t="s">
        <v>39</v>
      </c>
      <c r="H133" s="43" t="s">
        <v>47</v>
      </c>
      <c r="I133" s="37">
        <v>44088.0</v>
      </c>
      <c r="J133" s="37">
        <v>44141.0</v>
      </c>
      <c r="K133" s="38">
        <v>44184.0</v>
      </c>
      <c r="L133" s="39" t="s">
        <v>48</v>
      </c>
      <c r="M133" s="39" t="s">
        <v>41</v>
      </c>
      <c r="N133" s="40" t="s">
        <v>42</v>
      </c>
      <c r="O133" s="55" t="s">
        <v>774</v>
      </c>
      <c r="P133" s="44" t="s">
        <v>775</v>
      </c>
      <c r="Q133" s="44" t="s">
        <v>776</v>
      </c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</row>
    <row r="134">
      <c r="A134" s="181">
        <v>133.0</v>
      </c>
      <c r="B134" s="34" t="s">
        <v>777</v>
      </c>
      <c r="C134" s="56" t="s">
        <v>747</v>
      </c>
      <c r="D134" s="119" t="s">
        <v>778</v>
      </c>
      <c r="E134" s="47" t="s">
        <v>757</v>
      </c>
      <c r="F134" s="48" t="s">
        <v>83</v>
      </c>
      <c r="G134" s="118" t="s">
        <v>39</v>
      </c>
      <c r="H134" s="48" t="s">
        <v>40</v>
      </c>
      <c r="I134" s="37">
        <v>44088.0</v>
      </c>
      <c r="J134" s="37">
        <v>44141.0</v>
      </c>
      <c r="K134" s="38">
        <v>44184.0</v>
      </c>
      <c r="L134" s="60" t="s">
        <v>28</v>
      </c>
      <c r="M134" s="39" t="s">
        <v>41</v>
      </c>
      <c r="N134" s="40" t="s">
        <v>42</v>
      </c>
      <c r="O134" s="84" t="s">
        <v>779</v>
      </c>
      <c r="P134" s="53"/>
      <c r="Q134" s="53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</row>
    <row r="135">
      <c r="A135" s="181">
        <v>134.0</v>
      </c>
      <c r="B135" s="34" t="s">
        <v>780</v>
      </c>
      <c r="C135" s="58" t="s">
        <v>781</v>
      </c>
      <c r="D135" s="56" t="s">
        <v>782</v>
      </c>
      <c r="E135" s="56" t="s">
        <v>783</v>
      </c>
      <c r="F135" s="43" t="s">
        <v>203</v>
      </c>
      <c r="G135" s="43" t="s">
        <v>4</v>
      </c>
      <c r="H135" s="43" t="s">
        <v>47</v>
      </c>
      <c r="I135" s="37">
        <v>44088.0</v>
      </c>
      <c r="J135" s="37">
        <v>44169.0</v>
      </c>
      <c r="K135" s="38">
        <v>44185.0</v>
      </c>
      <c r="L135" s="39" t="s">
        <v>28</v>
      </c>
      <c r="M135" s="39" t="s">
        <v>41</v>
      </c>
      <c r="N135" s="40" t="s">
        <v>42</v>
      </c>
      <c r="O135" s="45" t="s">
        <v>784</v>
      </c>
      <c r="P135" s="46" t="str">
        <f>HYPERLINK("https://nptel.ac.in/noc/courses/noc19/SEM2/noc19-ee39","https://nptel.ac.in/noc/courses/noc19/SEM2/noc19-ee39")</f>
        <v>https://nptel.ac.in/noc/courses/noc19/SEM2/noc19-ee39</v>
      </c>
      <c r="Q135" s="46" t="str">
        <f>HYPERLINK("https://nptel.ac.in/courses/108/108/108108114/","https://nptel.ac.in/courses/108/108/108108114/")</f>
        <v>https://nptel.ac.in/courses/108/108/108108114/</v>
      </c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</row>
    <row r="136">
      <c r="A136" s="181">
        <v>135.0</v>
      </c>
      <c r="B136" s="34" t="s">
        <v>785</v>
      </c>
      <c r="C136" s="58" t="s">
        <v>781</v>
      </c>
      <c r="D136" s="56" t="s">
        <v>786</v>
      </c>
      <c r="E136" s="56" t="s">
        <v>783</v>
      </c>
      <c r="F136" s="43" t="s">
        <v>203</v>
      </c>
      <c r="G136" s="43" t="s">
        <v>4</v>
      </c>
      <c r="H136" s="43" t="s">
        <v>47</v>
      </c>
      <c r="I136" s="37">
        <v>44088.0</v>
      </c>
      <c r="J136" s="37">
        <v>44169.0</v>
      </c>
      <c r="K136" s="38">
        <v>44185.0</v>
      </c>
      <c r="L136" s="39" t="s">
        <v>48</v>
      </c>
      <c r="M136" s="39" t="s">
        <v>41</v>
      </c>
      <c r="N136" s="40" t="s">
        <v>42</v>
      </c>
      <c r="O136" s="45" t="s">
        <v>787</v>
      </c>
      <c r="P136" s="46" t="str">
        <f>HYPERLINK("https://nptel.ac.in/noc/courses/noc18/SEM2/noc18-ee36","https://nptel.ac.in/noc/courses/noc18/SEM2/noc18-ee36")</f>
        <v>https://nptel.ac.in/noc/courses/noc18/SEM2/noc18-ee36</v>
      </c>
      <c r="Q136" s="46" t="str">
        <f>HYPERLINK("https://nptel.ac.in/courses/108/108/108108113/","https://nptel.ac.in/courses/108/108/108108113/")</f>
        <v>https://nptel.ac.in/courses/108/108/108108113/</v>
      </c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</row>
    <row r="137">
      <c r="A137" s="181">
        <v>136.0</v>
      </c>
      <c r="B137" s="34" t="s">
        <v>788</v>
      </c>
      <c r="C137" s="58" t="s">
        <v>781</v>
      </c>
      <c r="D137" s="56" t="s">
        <v>789</v>
      </c>
      <c r="E137" s="56" t="s">
        <v>790</v>
      </c>
      <c r="F137" s="43" t="s">
        <v>203</v>
      </c>
      <c r="G137" s="43" t="s">
        <v>4</v>
      </c>
      <c r="H137" s="43" t="s">
        <v>47</v>
      </c>
      <c r="I137" s="37">
        <v>44088.0</v>
      </c>
      <c r="J137" s="37">
        <v>44169.0</v>
      </c>
      <c r="K137" s="38">
        <v>44185.0</v>
      </c>
      <c r="L137" s="39" t="s">
        <v>48</v>
      </c>
      <c r="M137" s="39" t="s">
        <v>41</v>
      </c>
      <c r="N137" s="40" t="s">
        <v>42</v>
      </c>
      <c r="O137" s="45" t="s">
        <v>791</v>
      </c>
      <c r="P137" s="46" t="str">
        <f>HYPERLINK("https://nptel.ac.in/noc/courses/noc18/SEM2/noc18-ee35","https://nptel.ac.in/noc/courses/noc18/SEM2/noc18-ee35")</f>
        <v>https://nptel.ac.in/noc/courses/noc18/SEM2/noc18-ee35</v>
      </c>
      <c r="Q137" s="46" t="str">
        <f>HYPERLINK("https://nptel.ac.in/courses/117/108/117108141/","https://nptel.ac.in/courses/117/108/117108141/")</f>
        <v>https://nptel.ac.in/courses/117/108/117108141/</v>
      </c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</row>
    <row r="138">
      <c r="A138" s="181">
        <v>137.0</v>
      </c>
      <c r="B138" s="34" t="s">
        <v>792</v>
      </c>
      <c r="C138" s="58" t="s">
        <v>781</v>
      </c>
      <c r="D138" s="56" t="s">
        <v>793</v>
      </c>
      <c r="E138" s="56" t="s">
        <v>794</v>
      </c>
      <c r="F138" s="43" t="s">
        <v>38</v>
      </c>
      <c r="G138" s="43" t="s">
        <v>4</v>
      </c>
      <c r="H138" s="43" t="s">
        <v>47</v>
      </c>
      <c r="I138" s="37">
        <v>44088.0</v>
      </c>
      <c r="J138" s="37">
        <v>44169.0</v>
      </c>
      <c r="K138" s="38">
        <v>44184.0</v>
      </c>
      <c r="L138" s="39" t="s">
        <v>28</v>
      </c>
      <c r="M138" s="39" t="s">
        <v>49</v>
      </c>
      <c r="N138" s="40" t="s">
        <v>42</v>
      </c>
      <c r="O138" s="45" t="s">
        <v>795</v>
      </c>
      <c r="P138" s="46" t="str">
        <f>HYPERLINK("https://nptel.ac.in/noc/courses/noc18/SEM2/noc18-ee21","https://nptel.ac.in/noc/courses/noc18/SEM2/noc18-ee21")</f>
        <v>https://nptel.ac.in/noc/courses/noc18/SEM2/noc18-ee21</v>
      </c>
      <c r="Q138" s="46" t="str">
        <f>HYPERLINK("https://nptel.ac.in/courses/117/104/117104118/","https://nptel.ac.in/courses/117/104/117104118/")</f>
        <v>https://nptel.ac.in/courses/117/104/117104118/</v>
      </c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</row>
    <row r="139">
      <c r="A139" s="181">
        <v>138.0</v>
      </c>
      <c r="B139" s="34" t="s">
        <v>796</v>
      </c>
      <c r="C139" s="58" t="s">
        <v>781</v>
      </c>
      <c r="D139" s="56" t="s">
        <v>797</v>
      </c>
      <c r="E139" s="56" t="s">
        <v>794</v>
      </c>
      <c r="F139" s="43" t="s">
        <v>38</v>
      </c>
      <c r="G139" s="43" t="s">
        <v>4</v>
      </c>
      <c r="H139" s="43" t="s">
        <v>47</v>
      </c>
      <c r="I139" s="37">
        <v>44088.0</v>
      </c>
      <c r="J139" s="37">
        <v>44169.0</v>
      </c>
      <c r="K139" s="38">
        <v>44184.0</v>
      </c>
      <c r="L139" s="39" t="s">
        <v>28</v>
      </c>
      <c r="M139" s="39" t="s">
        <v>49</v>
      </c>
      <c r="N139" s="40" t="s">
        <v>42</v>
      </c>
      <c r="O139" s="45" t="s">
        <v>798</v>
      </c>
      <c r="P139" s="46" t="str">
        <f>HYPERLINK("https://nptel.ac.in/noc/courses/noc18/SEM2/noc18-ee31","https://nptel.ac.in/noc/courses/noc18/SEM2/noc18-ee31")</f>
        <v>https://nptel.ac.in/noc/courses/noc18/SEM2/noc18-ee31</v>
      </c>
      <c r="Q139" s="46" t="str">
        <f>HYPERLINK("https://nptel.ac.in/courses/108/104/108104112/","https://nptel.ac.in/courses/108/104/108104112/")</f>
        <v>https://nptel.ac.in/courses/108/104/108104112/</v>
      </c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</row>
    <row r="140">
      <c r="A140" s="181">
        <v>139.0</v>
      </c>
      <c r="B140" s="34" t="s">
        <v>803</v>
      </c>
      <c r="C140" s="58" t="s">
        <v>781</v>
      </c>
      <c r="D140" s="56" t="s">
        <v>804</v>
      </c>
      <c r="E140" s="47" t="s">
        <v>805</v>
      </c>
      <c r="F140" s="43" t="s">
        <v>126</v>
      </c>
      <c r="G140" s="43" t="s">
        <v>4</v>
      </c>
      <c r="H140" s="43" t="s">
        <v>47</v>
      </c>
      <c r="I140" s="37">
        <v>44088.0</v>
      </c>
      <c r="J140" s="37">
        <v>44169.0</v>
      </c>
      <c r="K140" s="38">
        <v>44185.0</v>
      </c>
      <c r="L140" s="39" t="s">
        <v>100</v>
      </c>
      <c r="M140" s="39" t="s">
        <v>41</v>
      </c>
      <c r="N140" s="40" t="s">
        <v>42</v>
      </c>
      <c r="O140" s="45" t="s">
        <v>806</v>
      </c>
      <c r="P140" s="46" t="str">
        <f>HYPERLINK("https://nptel.ac.in/noc/courses/noc19/SEM2/noc19-ee48","https://nptel.ac.in/noc/courses/noc19/SEM2/noc19-ee48")</f>
        <v>https://nptel.ac.in/noc/courses/noc19/SEM2/noc19-ee48</v>
      </c>
      <c r="Q140" s="46" t="str">
        <f>HYPERLINK("https://nptel.ac.in/courses/106/106/106106167/","https://nptel.ac.in/courses/106/106/106106167/")</f>
        <v>https://nptel.ac.in/courses/106/106/106106167/</v>
      </c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</row>
    <row r="141">
      <c r="A141" s="181">
        <v>140.0</v>
      </c>
      <c r="B141" s="34" t="s">
        <v>807</v>
      </c>
      <c r="C141" s="58" t="s">
        <v>781</v>
      </c>
      <c r="D141" s="56" t="s">
        <v>808</v>
      </c>
      <c r="E141" s="34" t="s">
        <v>809</v>
      </c>
      <c r="F141" s="43" t="s">
        <v>126</v>
      </c>
      <c r="G141" s="43" t="s">
        <v>4</v>
      </c>
      <c r="H141" s="43" t="s">
        <v>47</v>
      </c>
      <c r="I141" s="37">
        <v>44088.0</v>
      </c>
      <c r="J141" s="37">
        <v>44169.0</v>
      </c>
      <c r="K141" s="38">
        <v>44185.0</v>
      </c>
      <c r="L141" s="39" t="s">
        <v>28</v>
      </c>
      <c r="M141" s="39" t="s">
        <v>41</v>
      </c>
      <c r="N141" s="40" t="s">
        <v>42</v>
      </c>
      <c r="O141" s="45" t="s">
        <v>810</v>
      </c>
      <c r="P141" s="46" t="str">
        <f>HYPERLINK("https://nptel.ac.in/noc/courses/noc20/SEM1/noc20-ee22","https://nptel.ac.in/noc/courses/noc20/SEM1/noc20-ee22")</f>
        <v>https://nptel.ac.in/noc/courses/noc20/SEM1/noc20-ee22</v>
      </c>
      <c r="Q141" s="46" t="str">
        <f>HYPERLINK("https://nptel.ac.in/courses/108/106/108106098/","https://nptel.ac.in/courses/108/106/108106098/")</f>
        <v>https://nptel.ac.in/courses/108/106/108106098/</v>
      </c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0"/>
      <c r="AC141" s="180"/>
      <c r="AD141" s="180"/>
    </row>
    <row r="142">
      <c r="A142" s="181">
        <v>141.0</v>
      </c>
      <c r="B142" s="34" t="s">
        <v>811</v>
      </c>
      <c r="C142" s="58" t="s">
        <v>781</v>
      </c>
      <c r="D142" s="56" t="s">
        <v>812</v>
      </c>
      <c r="E142" s="56" t="s">
        <v>813</v>
      </c>
      <c r="F142" s="43" t="s">
        <v>83</v>
      </c>
      <c r="G142" s="43" t="s">
        <v>4</v>
      </c>
      <c r="H142" s="43" t="s">
        <v>47</v>
      </c>
      <c r="I142" s="37">
        <v>44088.0</v>
      </c>
      <c r="J142" s="37">
        <v>44169.0</v>
      </c>
      <c r="K142" s="38">
        <v>44185.0</v>
      </c>
      <c r="L142" s="39" t="s">
        <v>28</v>
      </c>
      <c r="M142" s="39" t="s">
        <v>41</v>
      </c>
      <c r="N142" s="40" t="s">
        <v>42</v>
      </c>
      <c r="O142" s="45" t="s">
        <v>814</v>
      </c>
      <c r="P142" s="46" t="str">
        <f>HYPERLINK("https://nptel.ac.in/noc/courses/noc19/SEM2/noc19-ee57","https://nptel.ac.in/noc/courses/noc19/SEM2/noc19-ee57")</f>
        <v>https://nptel.ac.in/noc/courses/noc19/SEM2/noc19-ee57</v>
      </c>
      <c r="Q142" s="46" t="str">
        <f>HYPERLINK("https://nptel.ac.in/courses/108/101/108101112/","https://nptel.ac.in/courses/108/101/108101112/")</f>
        <v>https://nptel.ac.in/courses/108/101/108101112/</v>
      </c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  <c r="AB142" s="180"/>
      <c r="AC142" s="180"/>
      <c r="AD142" s="180"/>
    </row>
    <row r="143">
      <c r="A143" s="181">
        <v>142.0</v>
      </c>
      <c r="B143" s="34" t="s">
        <v>820</v>
      </c>
      <c r="C143" s="58" t="s">
        <v>781</v>
      </c>
      <c r="D143" s="47" t="s">
        <v>821</v>
      </c>
      <c r="E143" s="47" t="s">
        <v>822</v>
      </c>
      <c r="F143" s="57" t="s">
        <v>147</v>
      </c>
      <c r="G143" s="36" t="s">
        <v>39</v>
      </c>
      <c r="H143" s="43" t="s">
        <v>47</v>
      </c>
      <c r="I143" s="37">
        <v>44088.0</v>
      </c>
      <c r="J143" s="37">
        <v>44141.0</v>
      </c>
      <c r="K143" s="38">
        <v>44183.0</v>
      </c>
      <c r="L143" s="39" t="s">
        <v>28</v>
      </c>
      <c r="M143" s="39" t="s">
        <v>29</v>
      </c>
      <c r="N143" s="40" t="s">
        <v>42</v>
      </c>
      <c r="O143" s="45" t="s">
        <v>823</v>
      </c>
      <c r="P143" s="46" t="str">
        <f>HYPERLINK("https://nptel.ac.in/noc/courses/noc19/SEM2/noc19-ee64","https://nptel.ac.in/noc/courses/noc19/SEM2/noc19-ee64")</f>
        <v>https://nptel.ac.in/noc/courses/noc19/SEM2/noc19-ee64</v>
      </c>
      <c r="Q143" s="46" t="str">
        <f>HYPERLINK("https://nptel.ac.in/courses/108/107/108107113/","https://nptel.ac.in/courses/108/107/108107113/")</f>
        <v>https://nptel.ac.in/courses/108/107/108107113/</v>
      </c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</row>
    <row r="144">
      <c r="A144" s="181">
        <v>143.0</v>
      </c>
      <c r="B144" s="34" t="s">
        <v>824</v>
      </c>
      <c r="C144" s="58" t="s">
        <v>781</v>
      </c>
      <c r="D144" s="47" t="s">
        <v>825</v>
      </c>
      <c r="E144" s="47" t="s">
        <v>826</v>
      </c>
      <c r="F144" s="43" t="s">
        <v>203</v>
      </c>
      <c r="G144" s="36" t="s">
        <v>39</v>
      </c>
      <c r="H144" s="43" t="s">
        <v>47</v>
      </c>
      <c r="I144" s="37">
        <v>44088.0</v>
      </c>
      <c r="J144" s="37">
        <v>44141.0</v>
      </c>
      <c r="K144" s="38">
        <v>44183.0</v>
      </c>
      <c r="L144" s="39" t="s">
        <v>28</v>
      </c>
      <c r="M144" s="39" t="s">
        <v>41</v>
      </c>
      <c r="N144" s="40" t="s">
        <v>42</v>
      </c>
      <c r="O144" s="45" t="s">
        <v>827</v>
      </c>
      <c r="P144" s="46" t="str">
        <f>HYPERLINK("https://nptel.ac.in/noc/courses/noc19/SEM1/noc19-ee24","https://nptel.ac.in/noc/courses/noc19/SEM1/noc19-ee24")</f>
        <v>https://nptel.ac.in/noc/courses/noc19/SEM1/noc19-ee24</v>
      </c>
      <c r="Q144" s="46" t="str">
        <f>HYPERLINK("https://nptel.ac.in/courses/108/108/108108099/","https://nptel.ac.in/courses/108/108/108108099/")</f>
        <v>https://nptel.ac.in/courses/108/108/108108099/</v>
      </c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0"/>
    </row>
    <row r="145">
      <c r="A145" s="181">
        <v>144.0</v>
      </c>
      <c r="B145" s="34" t="s">
        <v>840</v>
      </c>
      <c r="C145" s="58" t="s">
        <v>781</v>
      </c>
      <c r="D145" s="56" t="s">
        <v>841</v>
      </c>
      <c r="E145" s="56" t="s">
        <v>842</v>
      </c>
      <c r="F145" s="43" t="s">
        <v>57</v>
      </c>
      <c r="G145" s="36" t="s">
        <v>39</v>
      </c>
      <c r="H145" s="43" t="s">
        <v>47</v>
      </c>
      <c r="I145" s="37">
        <v>44088.0</v>
      </c>
      <c r="J145" s="37">
        <v>44141.0</v>
      </c>
      <c r="K145" s="38">
        <v>44183.0</v>
      </c>
      <c r="L145" s="39" t="s">
        <v>100</v>
      </c>
      <c r="M145" s="39" t="s">
        <v>41</v>
      </c>
      <c r="N145" s="40" t="s">
        <v>42</v>
      </c>
      <c r="O145" s="45" t="s">
        <v>843</v>
      </c>
      <c r="P145" s="46" t="str">
        <f>HYPERLINK("https://nptel.ac.in/noc/courses/noc17/SEM1/noc17-ec04","https://nptel.ac.in/noc/courses/noc17/SEM1/noc17-ec04")</f>
        <v>https://nptel.ac.in/noc/courses/noc17/SEM1/noc17-ec04</v>
      </c>
      <c r="Q145" s="46" t="str">
        <f>HYPERLINK("https://nptel.ac.in/courses/117/105/117105139/","https://nptel.ac.in/courses/117/105/117105139/")</f>
        <v>https://nptel.ac.in/courses/117/105/117105139/</v>
      </c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  <c r="AC145" s="180"/>
      <c r="AD145" s="180"/>
    </row>
    <row r="146">
      <c r="A146" s="181">
        <v>145.0</v>
      </c>
      <c r="B146" s="34" t="s">
        <v>844</v>
      </c>
      <c r="C146" s="58" t="s">
        <v>781</v>
      </c>
      <c r="D146" s="56" t="s">
        <v>845</v>
      </c>
      <c r="E146" s="56" t="s">
        <v>830</v>
      </c>
      <c r="F146" s="43" t="s">
        <v>57</v>
      </c>
      <c r="G146" s="43" t="s">
        <v>4</v>
      </c>
      <c r="H146" s="43" t="s">
        <v>47</v>
      </c>
      <c r="I146" s="37">
        <v>44088.0</v>
      </c>
      <c r="J146" s="37">
        <v>44169.0</v>
      </c>
      <c r="K146" s="38">
        <v>44185.0</v>
      </c>
      <c r="L146" s="39" t="s">
        <v>48</v>
      </c>
      <c r="M146" s="39" t="s">
        <v>41</v>
      </c>
      <c r="N146" s="40" t="s">
        <v>42</v>
      </c>
      <c r="O146" s="45" t="s">
        <v>846</v>
      </c>
      <c r="P146" s="46" t="str">
        <f>HYPERLINK("https://nptel.ac.in/noc/courses/noc19/SEM2/noc19-ee62","https://nptel.ac.in/noc/courses/noc19/SEM2/noc19-ee62")</f>
        <v>https://nptel.ac.in/noc/courses/noc19/SEM2/noc19-ee62</v>
      </c>
      <c r="Q146" s="46" t="str">
        <f>HYPERLINK("https://nptel.ac.in/courses/117/105/117105140/","https://nptel.ac.in/courses/117/105/117105140/")</f>
        <v>https://nptel.ac.in/courses/117/105/117105140/</v>
      </c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</row>
    <row r="147">
      <c r="A147" s="181">
        <v>146.0</v>
      </c>
      <c r="B147" s="34" t="s">
        <v>847</v>
      </c>
      <c r="C147" s="58" t="s">
        <v>781</v>
      </c>
      <c r="D147" s="47" t="s">
        <v>848</v>
      </c>
      <c r="E147" s="47" t="s">
        <v>849</v>
      </c>
      <c r="F147" s="43" t="s">
        <v>57</v>
      </c>
      <c r="G147" s="43" t="s">
        <v>4</v>
      </c>
      <c r="H147" s="43" t="s">
        <v>40</v>
      </c>
      <c r="I147" s="37">
        <v>44088.0</v>
      </c>
      <c r="J147" s="37">
        <v>44169.0</v>
      </c>
      <c r="K147" s="38">
        <v>44184.0</v>
      </c>
      <c r="L147" s="39" t="s">
        <v>28</v>
      </c>
      <c r="M147" s="39" t="s">
        <v>49</v>
      </c>
      <c r="N147" s="40" t="s">
        <v>42</v>
      </c>
      <c r="O147" s="45" t="s">
        <v>850</v>
      </c>
      <c r="P147" s="42"/>
      <c r="Q147" s="42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</row>
    <row r="148">
      <c r="A148" s="181">
        <v>147.0</v>
      </c>
      <c r="B148" s="34" t="s">
        <v>851</v>
      </c>
      <c r="C148" s="58" t="s">
        <v>781</v>
      </c>
      <c r="D148" s="56" t="s">
        <v>852</v>
      </c>
      <c r="E148" s="56" t="s">
        <v>853</v>
      </c>
      <c r="F148" s="43" t="s">
        <v>57</v>
      </c>
      <c r="G148" s="43" t="s">
        <v>4</v>
      </c>
      <c r="H148" s="43" t="s">
        <v>47</v>
      </c>
      <c r="I148" s="37">
        <v>44088.0</v>
      </c>
      <c r="J148" s="37">
        <v>44169.0</v>
      </c>
      <c r="K148" s="38">
        <v>44185.0</v>
      </c>
      <c r="L148" s="39" t="s">
        <v>100</v>
      </c>
      <c r="M148" s="39" t="s">
        <v>41</v>
      </c>
      <c r="N148" s="40" t="s">
        <v>42</v>
      </c>
      <c r="O148" s="45" t="s">
        <v>854</v>
      </c>
      <c r="P148" s="46" t="str">
        <f>HYPERLINK("https://nptel.ac.in/noc/courses/noc18/SEM1/noc18-ee08","https://nptel.ac.in/noc/courses/noc18/SEM1/noc18-ee08")</f>
        <v>https://nptel.ac.in/noc/courses/noc18/SEM1/noc18-ee08</v>
      </c>
      <c r="Q148" s="46" t="str">
        <f>HYPERLINK("https://nptel.ac.in/courses/108/105/108105103/","https://nptel.ac.in/courses/108/105/108105103/")</f>
        <v>https://nptel.ac.in/courses/108/105/108105103/</v>
      </c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</row>
    <row r="149">
      <c r="A149" s="181">
        <v>148.0</v>
      </c>
      <c r="B149" s="34" t="s">
        <v>855</v>
      </c>
      <c r="C149" s="58" t="s">
        <v>781</v>
      </c>
      <c r="D149" s="56" t="s">
        <v>856</v>
      </c>
      <c r="E149" s="56" t="s">
        <v>597</v>
      </c>
      <c r="F149" s="43" t="s">
        <v>57</v>
      </c>
      <c r="G149" s="43" t="s">
        <v>4</v>
      </c>
      <c r="H149" s="43" t="s">
        <v>47</v>
      </c>
      <c r="I149" s="37">
        <v>44088.0</v>
      </c>
      <c r="J149" s="37">
        <v>44169.0</v>
      </c>
      <c r="K149" s="38">
        <v>44184.0</v>
      </c>
      <c r="L149" s="39" t="s">
        <v>28</v>
      </c>
      <c r="M149" s="39" t="s">
        <v>41</v>
      </c>
      <c r="N149" s="40" t="s">
        <v>42</v>
      </c>
      <c r="O149" s="45" t="s">
        <v>857</v>
      </c>
      <c r="P149" s="46" t="str">
        <f>HYPERLINK("https://nptel.ac.in/noc/courses/noc19/SEM2/noc19-ee55","https://nptel.ac.in/noc/courses/noc19/SEM2/noc19-ee55")</f>
        <v>https://nptel.ac.in/noc/courses/noc19/SEM2/noc19-ee55</v>
      </c>
      <c r="Q149" s="46" t="str">
        <f>HYPERLINK("https://nptel.ac.in/courses/117/105/117105135/","https://nptel.ac.in/courses/117/105/117105135/")</f>
        <v>https://nptel.ac.in/courses/117/105/117105135/</v>
      </c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</row>
    <row r="150">
      <c r="A150" s="181">
        <v>149.0</v>
      </c>
      <c r="B150" s="34" t="s">
        <v>858</v>
      </c>
      <c r="C150" s="58" t="s">
        <v>781</v>
      </c>
      <c r="D150" s="56" t="s">
        <v>859</v>
      </c>
      <c r="E150" s="56" t="s">
        <v>838</v>
      </c>
      <c r="F150" s="43" t="s">
        <v>57</v>
      </c>
      <c r="G150" s="43" t="s">
        <v>4</v>
      </c>
      <c r="H150" s="43" t="s">
        <v>47</v>
      </c>
      <c r="I150" s="37">
        <v>44088.0</v>
      </c>
      <c r="J150" s="37">
        <v>44169.0</v>
      </c>
      <c r="K150" s="38">
        <v>44184.0</v>
      </c>
      <c r="L150" s="39" t="s">
        <v>28</v>
      </c>
      <c r="M150" s="39" t="s">
        <v>49</v>
      </c>
      <c r="N150" s="40" t="s">
        <v>42</v>
      </c>
      <c r="O150" s="45" t="s">
        <v>860</v>
      </c>
      <c r="P150" s="46" t="str">
        <f>HYPERLINK("https://nptel.ac.in/noc/courses/noc17/SEM1/noc17-ec02","https://nptel.ac.in/noc/courses/noc17/SEM1/noc17-ec02")</f>
        <v>https://nptel.ac.in/noc/courses/noc17/SEM1/noc17-ec02</v>
      </c>
      <c r="Q150" s="46" t="str">
        <f>HYPERLINK("https://nptel.ac.in/courses/117/105/117105137/","https://nptel.ac.in/courses/117/105/117105137/")</f>
        <v>https://nptel.ac.in/courses/117/105/117105137/</v>
      </c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</row>
    <row r="151">
      <c r="A151" s="181">
        <v>150.0</v>
      </c>
      <c r="B151" s="34" t="s">
        <v>861</v>
      </c>
      <c r="C151" s="56" t="s">
        <v>781</v>
      </c>
      <c r="D151" s="56" t="s">
        <v>862</v>
      </c>
      <c r="E151" s="56" t="s">
        <v>863</v>
      </c>
      <c r="F151" s="43" t="s">
        <v>203</v>
      </c>
      <c r="G151" s="43" t="s">
        <v>4</v>
      </c>
      <c r="H151" s="43" t="s">
        <v>47</v>
      </c>
      <c r="I151" s="37">
        <v>44088.0</v>
      </c>
      <c r="J151" s="37">
        <v>44169.0</v>
      </c>
      <c r="K151" s="38">
        <v>44184.0</v>
      </c>
      <c r="L151" s="39" t="s">
        <v>28</v>
      </c>
      <c r="M151" s="39" t="s">
        <v>49</v>
      </c>
      <c r="N151" s="40" t="s">
        <v>42</v>
      </c>
      <c r="O151" s="45" t="s">
        <v>864</v>
      </c>
      <c r="P151" s="46" t="str">
        <f>HYPERLINK("https://nptel.ac.in/noc/courses/noc18/SEM2/noc18-ee32","https://nptel.ac.in/noc/courses/noc18/SEM2/noc18-ee32")</f>
        <v>https://nptel.ac.in/noc/courses/noc18/SEM2/noc18-ee32</v>
      </c>
      <c r="Q151" s="46" t="str">
        <f>HYPERLINK("https://nptel.ac.in/courses/108/108/108108112/","https://nptel.ac.in/courses/108/108/108108112/")</f>
        <v>https://nptel.ac.in/courses/108/108/108108112/</v>
      </c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</row>
    <row r="152">
      <c r="A152" s="181">
        <v>151.0</v>
      </c>
      <c r="B152" s="34" t="s">
        <v>865</v>
      </c>
      <c r="C152" s="56" t="s">
        <v>781</v>
      </c>
      <c r="D152" s="47" t="s">
        <v>866</v>
      </c>
      <c r="E152" s="47" t="s">
        <v>867</v>
      </c>
      <c r="F152" s="43" t="s">
        <v>38</v>
      </c>
      <c r="G152" s="36" t="s">
        <v>39</v>
      </c>
      <c r="H152" s="43" t="s">
        <v>40</v>
      </c>
      <c r="I152" s="37">
        <v>44088.0</v>
      </c>
      <c r="J152" s="37">
        <v>44141.0</v>
      </c>
      <c r="K152" s="38">
        <v>44184.0</v>
      </c>
      <c r="L152" s="39" t="s">
        <v>100</v>
      </c>
      <c r="M152" s="39" t="s">
        <v>41</v>
      </c>
      <c r="N152" s="40" t="s">
        <v>42</v>
      </c>
      <c r="O152" s="45" t="s">
        <v>868</v>
      </c>
      <c r="P152" s="42"/>
      <c r="Q152" s="42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</row>
    <row r="153">
      <c r="A153" s="181">
        <v>152.0</v>
      </c>
      <c r="B153" s="34" t="s">
        <v>869</v>
      </c>
      <c r="C153" s="56" t="s">
        <v>781</v>
      </c>
      <c r="D153" s="59" t="s">
        <v>870</v>
      </c>
      <c r="E153" s="59" t="s">
        <v>871</v>
      </c>
      <c r="F153" s="43" t="s">
        <v>126</v>
      </c>
      <c r="G153" s="43" t="s">
        <v>4</v>
      </c>
      <c r="H153" s="43" t="s">
        <v>40</v>
      </c>
      <c r="I153" s="37">
        <v>44088.0</v>
      </c>
      <c r="J153" s="37">
        <v>44169.0</v>
      </c>
      <c r="K153" s="38">
        <v>44185.0</v>
      </c>
      <c r="L153" s="39" t="s">
        <v>28</v>
      </c>
      <c r="M153" s="39" t="s">
        <v>41</v>
      </c>
      <c r="N153" s="40" t="s">
        <v>42</v>
      </c>
      <c r="O153" s="45" t="s">
        <v>872</v>
      </c>
      <c r="P153" s="42"/>
      <c r="Q153" s="42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</row>
    <row r="154">
      <c r="A154" s="181">
        <v>153.0</v>
      </c>
      <c r="B154" s="34" t="s">
        <v>877</v>
      </c>
      <c r="C154" s="56" t="s">
        <v>781</v>
      </c>
      <c r="D154" s="59" t="s">
        <v>878</v>
      </c>
      <c r="E154" s="59" t="s">
        <v>879</v>
      </c>
      <c r="F154" s="120" t="s">
        <v>83</v>
      </c>
      <c r="G154" s="36" t="s">
        <v>39</v>
      </c>
      <c r="H154" s="57" t="s">
        <v>40</v>
      </c>
      <c r="I154" s="37">
        <v>44088.0</v>
      </c>
      <c r="J154" s="37">
        <v>44141.0</v>
      </c>
      <c r="K154" s="38">
        <v>44183.0</v>
      </c>
      <c r="L154" s="39" t="s">
        <v>28</v>
      </c>
      <c r="M154" s="39" t="s">
        <v>29</v>
      </c>
      <c r="N154" s="40" t="s">
        <v>42</v>
      </c>
      <c r="O154" s="45" t="s">
        <v>880</v>
      </c>
      <c r="P154" s="42"/>
      <c r="Q154" s="42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</row>
    <row r="155">
      <c r="A155" s="181">
        <v>154.0</v>
      </c>
      <c r="B155" s="34" t="s">
        <v>881</v>
      </c>
      <c r="C155" s="56" t="s">
        <v>781</v>
      </c>
      <c r="D155" s="59" t="s">
        <v>882</v>
      </c>
      <c r="E155" s="59" t="s">
        <v>883</v>
      </c>
      <c r="F155" s="43" t="s">
        <v>126</v>
      </c>
      <c r="G155" s="43" t="s">
        <v>4</v>
      </c>
      <c r="H155" s="120" t="s">
        <v>47</v>
      </c>
      <c r="I155" s="37">
        <v>44088.0</v>
      </c>
      <c r="J155" s="37">
        <v>44169.0</v>
      </c>
      <c r="K155" s="38">
        <v>44184.0</v>
      </c>
      <c r="L155" s="39" t="s">
        <v>100</v>
      </c>
      <c r="M155" s="39" t="s">
        <v>49</v>
      </c>
      <c r="N155" s="40" t="s">
        <v>42</v>
      </c>
      <c r="O155" s="45" t="s">
        <v>884</v>
      </c>
      <c r="P155" s="42"/>
      <c r="Q155" s="61" t="s">
        <v>885</v>
      </c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</row>
    <row r="156">
      <c r="A156" s="181">
        <v>155.0</v>
      </c>
      <c r="B156" s="34" t="s">
        <v>886</v>
      </c>
      <c r="C156" s="56" t="s">
        <v>781</v>
      </c>
      <c r="D156" s="59" t="s">
        <v>887</v>
      </c>
      <c r="E156" s="59" t="s">
        <v>888</v>
      </c>
      <c r="F156" s="43" t="s">
        <v>126</v>
      </c>
      <c r="G156" s="43" t="s">
        <v>4</v>
      </c>
      <c r="H156" s="43" t="s">
        <v>40</v>
      </c>
      <c r="I156" s="37">
        <v>44088.0</v>
      </c>
      <c r="J156" s="37">
        <v>44169.0</v>
      </c>
      <c r="K156" s="38">
        <v>44185.0</v>
      </c>
      <c r="L156" s="39" t="s">
        <v>28</v>
      </c>
      <c r="M156" s="39" t="s">
        <v>41</v>
      </c>
      <c r="N156" s="40" t="s">
        <v>42</v>
      </c>
      <c r="O156" s="45" t="s">
        <v>889</v>
      </c>
      <c r="P156" s="42"/>
      <c r="Q156" s="42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</row>
    <row r="157">
      <c r="A157" s="181">
        <v>156.0</v>
      </c>
      <c r="B157" s="34" t="s">
        <v>890</v>
      </c>
      <c r="C157" s="56" t="s">
        <v>781</v>
      </c>
      <c r="D157" s="59" t="s">
        <v>891</v>
      </c>
      <c r="E157" s="59" t="s">
        <v>892</v>
      </c>
      <c r="F157" s="57" t="s">
        <v>147</v>
      </c>
      <c r="G157" s="36" t="s">
        <v>39</v>
      </c>
      <c r="H157" s="43" t="s">
        <v>47</v>
      </c>
      <c r="I157" s="37">
        <v>44088.0</v>
      </c>
      <c r="J157" s="37">
        <v>44141.0</v>
      </c>
      <c r="K157" s="38">
        <v>44183.0</v>
      </c>
      <c r="L157" s="39" t="s">
        <v>100</v>
      </c>
      <c r="M157" s="39" t="s">
        <v>41</v>
      </c>
      <c r="N157" s="40" t="s">
        <v>42</v>
      </c>
      <c r="O157" s="45" t="s">
        <v>893</v>
      </c>
      <c r="P157" s="46" t="str">
        <f>HYPERLINK("https://nptel.ac.in/noc/courses/noc19/SEM2/noc19-ee63","https://nptel.ac.in/noc/courses/noc19/SEM2/noc19-ee63")</f>
        <v>https://nptel.ac.in/noc/courses/noc19/SEM2/noc19-ee63</v>
      </c>
      <c r="Q157" s="46" t="str">
        <f>HYPERLINK("https://nptel.ac.in/courses/108/107/108107143/","https://nptel.ac.in/courses/108/107/108107143/")</f>
        <v>https://nptel.ac.in/courses/108/107/108107143/</v>
      </c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</row>
    <row r="158">
      <c r="A158" s="181">
        <v>157.0</v>
      </c>
      <c r="B158" s="34" t="s">
        <v>894</v>
      </c>
      <c r="C158" s="56" t="s">
        <v>781</v>
      </c>
      <c r="D158" s="58" t="s">
        <v>895</v>
      </c>
      <c r="E158" s="58" t="s">
        <v>896</v>
      </c>
      <c r="F158" s="57" t="s">
        <v>147</v>
      </c>
      <c r="G158" s="43" t="s">
        <v>4</v>
      </c>
      <c r="H158" s="43" t="s">
        <v>47</v>
      </c>
      <c r="I158" s="37">
        <v>44088.0</v>
      </c>
      <c r="J158" s="37">
        <v>44169.0</v>
      </c>
      <c r="K158" s="38">
        <v>44185.0</v>
      </c>
      <c r="L158" s="39" t="s">
        <v>28</v>
      </c>
      <c r="M158" s="39" t="s">
        <v>29</v>
      </c>
      <c r="N158" s="40" t="s">
        <v>42</v>
      </c>
      <c r="O158" s="45" t="s">
        <v>897</v>
      </c>
      <c r="P158" s="46" t="str">
        <f>HYPERLINK("https://nptel.ac.in/noc/courses/noc19/SEM2/noc19-ee54","https://nptel.ac.in/noc/courses/noc19/SEM2/noc19-ee54")</f>
        <v>https://nptel.ac.in/noc/courses/noc19/SEM2/noc19-ee54</v>
      </c>
      <c r="Q158" s="46" t="str">
        <f>HYPERLINK("https://nptel.ac.in/courses/108/107/108107142/","https://nptel.ac.in/courses/108/107/108107142/")</f>
        <v>https://nptel.ac.in/courses/108/107/108107142/</v>
      </c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</row>
    <row r="159">
      <c r="A159" s="181">
        <v>158.0</v>
      </c>
      <c r="B159" s="34" t="s">
        <v>898</v>
      </c>
      <c r="C159" s="56" t="s">
        <v>781</v>
      </c>
      <c r="D159" s="58" t="s">
        <v>899</v>
      </c>
      <c r="E159" s="58" t="s">
        <v>900</v>
      </c>
      <c r="F159" s="57" t="s">
        <v>147</v>
      </c>
      <c r="G159" s="36" t="s">
        <v>39</v>
      </c>
      <c r="H159" s="43" t="s">
        <v>47</v>
      </c>
      <c r="I159" s="37">
        <v>44088.0</v>
      </c>
      <c r="J159" s="37">
        <v>44141.0</v>
      </c>
      <c r="K159" s="38">
        <v>44183.0</v>
      </c>
      <c r="L159" s="39" t="s">
        <v>28</v>
      </c>
      <c r="M159" s="39" t="s">
        <v>29</v>
      </c>
      <c r="N159" s="40" t="s">
        <v>42</v>
      </c>
      <c r="O159" s="45" t="s">
        <v>901</v>
      </c>
      <c r="P159" s="46" t="str">
        <f>HYPERLINK("https://nptel.ac.in/noc/courses/noc19/SEM2/noc19-ee61","https://nptel.ac.in/noc/courses/noc19/SEM2/noc19-ee61")</f>
        <v>https://nptel.ac.in/noc/courses/noc19/SEM2/noc19-ee61</v>
      </c>
      <c r="Q159" s="46" t="str">
        <f>HYPERLINK("https://nptel.ac.in/courses/108/107/108107112/","https://nptel.ac.in/courses/108/107/108107112/")</f>
        <v>https://nptel.ac.in/courses/108/107/108107112/</v>
      </c>
      <c r="R159" s="180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</row>
    <row r="160">
      <c r="A160" s="181">
        <v>159.0</v>
      </c>
      <c r="B160" s="34" t="s">
        <v>902</v>
      </c>
      <c r="C160" s="56" t="s">
        <v>781</v>
      </c>
      <c r="D160" s="58" t="s">
        <v>903</v>
      </c>
      <c r="E160" s="59" t="s">
        <v>904</v>
      </c>
      <c r="F160" s="57" t="s">
        <v>147</v>
      </c>
      <c r="G160" s="43" t="s">
        <v>174</v>
      </c>
      <c r="H160" s="43" t="s">
        <v>47</v>
      </c>
      <c r="I160" s="37">
        <v>44088.0</v>
      </c>
      <c r="J160" s="37">
        <v>44113.0</v>
      </c>
      <c r="K160" s="38">
        <v>44183.0</v>
      </c>
      <c r="L160" s="39" t="s">
        <v>28</v>
      </c>
      <c r="M160" s="39" t="s">
        <v>41</v>
      </c>
      <c r="N160" s="40" t="s">
        <v>42</v>
      </c>
      <c r="O160" s="45" t="s">
        <v>905</v>
      </c>
      <c r="P160" s="46" t="str">
        <f>HYPERLINK("https://nptel.ac.in/noc/courses/noc19/SEM1/noc19-ee22","https://nptel.ac.in/noc/courses/noc19/SEM1/noc19-ee22")</f>
        <v>https://nptel.ac.in/noc/courses/noc19/SEM1/noc19-ee22</v>
      </c>
      <c r="Q160" s="46" t="str">
        <f>HYPERLINK("https://nptel.ac.in/courses/108/107/108107107/","https://nptel.ac.in/courses/108/107/108107107/")</f>
        <v>https://nptel.ac.in/courses/108/107/108107107/</v>
      </c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  <c r="AB160" s="180"/>
      <c r="AC160" s="180"/>
      <c r="AD160" s="180"/>
    </row>
    <row r="161">
      <c r="A161" s="181">
        <v>160.0</v>
      </c>
      <c r="B161" s="34" t="s">
        <v>906</v>
      </c>
      <c r="C161" s="56" t="s">
        <v>781</v>
      </c>
      <c r="D161" s="58" t="s">
        <v>907</v>
      </c>
      <c r="E161" s="58" t="s">
        <v>908</v>
      </c>
      <c r="F161" s="57" t="s">
        <v>147</v>
      </c>
      <c r="G161" s="43" t="s">
        <v>4</v>
      </c>
      <c r="H161" s="43" t="s">
        <v>47</v>
      </c>
      <c r="I161" s="37">
        <v>44088.0</v>
      </c>
      <c r="J161" s="37">
        <v>44169.0</v>
      </c>
      <c r="K161" s="38">
        <v>44184.0</v>
      </c>
      <c r="L161" s="39" t="s">
        <v>28</v>
      </c>
      <c r="M161" s="39" t="s">
        <v>41</v>
      </c>
      <c r="N161" s="40" t="s">
        <v>42</v>
      </c>
      <c r="O161" s="45" t="s">
        <v>909</v>
      </c>
      <c r="P161" s="46" t="str">
        <f>HYPERLINK("https://nptel.ac.in/noc/courses/noc19/SEM1/noc19-ee13","https://nptel.ac.in/noc/courses/noc19/SEM1/noc19-ee13")</f>
        <v>https://nptel.ac.in/noc/courses/noc19/SEM1/noc19-ee13</v>
      </c>
      <c r="Q161" s="46" t="str">
        <f>HYPERLINK("https://nptel.ac.in/courses/108/107/108107127/","https://nptel.ac.in/courses/108/107/108107127/")</f>
        <v>https://nptel.ac.in/courses/108/107/108107127/</v>
      </c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  <c r="AB161" s="180"/>
      <c r="AC161" s="180"/>
      <c r="AD161" s="180"/>
    </row>
    <row r="162">
      <c r="A162" s="181">
        <v>161.0</v>
      </c>
      <c r="B162" s="34" t="s">
        <v>922</v>
      </c>
      <c r="C162" s="56" t="s">
        <v>781</v>
      </c>
      <c r="D162" s="47" t="s">
        <v>923</v>
      </c>
      <c r="E162" s="34" t="s">
        <v>809</v>
      </c>
      <c r="F162" s="121" t="s">
        <v>126</v>
      </c>
      <c r="G162" s="43" t="s">
        <v>4</v>
      </c>
      <c r="H162" s="43" t="s">
        <v>47</v>
      </c>
      <c r="I162" s="37">
        <v>44088.0</v>
      </c>
      <c r="J162" s="37">
        <v>44169.0</v>
      </c>
      <c r="K162" s="38">
        <v>44184.0</v>
      </c>
      <c r="L162" s="39" t="s">
        <v>28</v>
      </c>
      <c r="M162" s="39" t="s">
        <v>41</v>
      </c>
      <c r="N162" s="40" t="s">
        <v>42</v>
      </c>
      <c r="O162" s="45" t="s">
        <v>924</v>
      </c>
      <c r="P162" s="46" t="str">
        <f>HYPERLINK("https://nptel.ac.in/noc/courses/noc19/SEM2/noc19-ee43","https://nptel.ac.in/noc/courses/noc19/SEM2/noc19-ee43")</f>
        <v>https://nptel.ac.in/noc/courses/noc19/SEM2/noc19-ee43</v>
      </c>
      <c r="Q162" s="44" t="s">
        <v>925</v>
      </c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0"/>
      <c r="AC162" s="180"/>
      <c r="AD162" s="180"/>
    </row>
    <row r="163">
      <c r="A163" s="181">
        <v>162.0</v>
      </c>
      <c r="B163" s="34" t="s">
        <v>932</v>
      </c>
      <c r="C163" s="56" t="s">
        <v>781</v>
      </c>
      <c r="D163" s="71" t="s">
        <v>933</v>
      </c>
      <c r="E163" s="68" t="s">
        <v>934</v>
      </c>
      <c r="F163" s="69" t="s">
        <v>38</v>
      </c>
      <c r="G163" s="69" t="s">
        <v>263</v>
      </c>
      <c r="H163" s="70" t="s">
        <v>47</v>
      </c>
      <c r="I163" s="37">
        <v>44088.0</v>
      </c>
      <c r="J163" s="37">
        <v>44141.0</v>
      </c>
      <c r="K163" s="38">
        <v>44184.0</v>
      </c>
      <c r="L163" s="39" t="s">
        <v>28</v>
      </c>
      <c r="M163" s="39" t="s">
        <v>41</v>
      </c>
      <c r="N163" s="40" t="s">
        <v>42</v>
      </c>
      <c r="O163" s="45" t="s">
        <v>935</v>
      </c>
      <c r="P163" s="66" t="s">
        <v>936</v>
      </c>
      <c r="Q163" s="66" t="s">
        <v>937</v>
      </c>
      <c r="R163" s="180"/>
      <c r="S163" s="180"/>
      <c r="T163" s="180"/>
      <c r="U163" s="180"/>
      <c r="V163" s="180"/>
      <c r="W163" s="180"/>
      <c r="X163" s="180"/>
      <c r="Y163" s="180"/>
      <c r="Z163" s="180"/>
      <c r="AA163" s="180"/>
      <c r="AB163" s="180"/>
      <c r="AC163" s="180"/>
      <c r="AD163" s="180"/>
    </row>
    <row r="164">
      <c r="A164" s="181">
        <v>163.0</v>
      </c>
      <c r="B164" s="34" t="s">
        <v>938</v>
      </c>
      <c r="C164" s="56" t="s">
        <v>781</v>
      </c>
      <c r="D164" s="72" t="s">
        <v>939</v>
      </c>
      <c r="E164" s="73" t="s">
        <v>940</v>
      </c>
      <c r="F164" s="74" t="s">
        <v>203</v>
      </c>
      <c r="G164" s="52" t="s">
        <v>257</v>
      </c>
      <c r="H164" s="74" t="s">
        <v>40</v>
      </c>
      <c r="I164" s="37">
        <v>44088.0</v>
      </c>
      <c r="J164" s="37">
        <v>44169.0</v>
      </c>
      <c r="K164" s="38">
        <v>44185.0</v>
      </c>
      <c r="L164" s="39" t="s">
        <v>28</v>
      </c>
      <c r="M164" s="39" t="s">
        <v>41</v>
      </c>
      <c r="N164" s="40" t="s">
        <v>42</v>
      </c>
      <c r="O164" s="45" t="s">
        <v>941</v>
      </c>
      <c r="P164" s="53"/>
      <c r="Q164" s="53"/>
      <c r="R164" s="180"/>
      <c r="S164" s="180"/>
      <c r="T164" s="180"/>
      <c r="U164" s="180"/>
      <c r="V164" s="180"/>
      <c r="W164" s="180"/>
      <c r="X164" s="180"/>
      <c r="Y164" s="180"/>
      <c r="Z164" s="180"/>
      <c r="AA164" s="180"/>
      <c r="AB164" s="180"/>
      <c r="AC164" s="180"/>
      <c r="AD164" s="180"/>
    </row>
    <row r="165">
      <c r="A165" s="181">
        <v>164.0</v>
      </c>
      <c r="B165" s="34" t="s">
        <v>942</v>
      </c>
      <c r="C165" s="56" t="s">
        <v>781</v>
      </c>
      <c r="D165" s="72" t="s">
        <v>943</v>
      </c>
      <c r="E165" s="73" t="s">
        <v>944</v>
      </c>
      <c r="F165" s="74" t="s">
        <v>203</v>
      </c>
      <c r="G165" s="52" t="s">
        <v>257</v>
      </c>
      <c r="H165" s="74" t="s">
        <v>40</v>
      </c>
      <c r="I165" s="37">
        <v>44088.0</v>
      </c>
      <c r="J165" s="37">
        <v>44169.0</v>
      </c>
      <c r="K165" s="38">
        <v>44185.0</v>
      </c>
      <c r="L165" s="39" t="s">
        <v>28</v>
      </c>
      <c r="M165" s="39" t="s">
        <v>41</v>
      </c>
      <c r="N165" s="40" t="s">
        <v>42</v>
      </c>
      <c r="O165" s="45" t="s">
        <v>945</v>
      </c>
      <c r="P165" s="53"/>
      <c r="Q165" s="53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</row>
    <row r="166">
      <c r="A166" s="181">
        <v>165.0</v>
      </c>
      <c r="B166" s="34" t="s">
        <v>952</v>
      </c>
      <c r="C166" s="56" t="s">
        <v>781</v>
      </c>
      <c r="D166" s="72" t="s">
        <v>953</v>
      </c>
      <c r="E166" s="73" t="s">
        <v>954</v>
      </c>
      <c r="F166" s="74" t="s">
        <v>955</v>
      </c>
      <c r="G166" s="52" t="s">
        <v>257</v>
      </c>
      <c r="H166" s="74" t="s">
        <v>40</v>
      </c>
      <c r="I166" s="37">
        <v>44088.0</v>
      </c>
      <c r="J166" s="37">
        <v>44169.0</v>
      </c>
      <c r="K166" s="38">
        <v>44185.0</v>
      </c>
      <c r="L166" s="39" t="s">
        <v>28</v>
      </c>
      <c r="M166" s="39" t="s">
        <v>49</v>
      </c>
      <c r="N166" s="40" t="s">
        <v>42</v>
      </c>
      <c r="O166" s="84" t="s">
        <v>956</v>
      </c>
      <c r="P166" s="53"/>
      <c r="Q166" s="53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</row>
    <row r="167">
      <c r="A167" s="181">
        <v>166.0</v>
      </c>
      <c r="B167" s="122" t="s">
        <v>957</v>
      </c>
      <c r="C167" s="123" t="s">
        <v>781</v>
      </c>
      <c r="D167" s="123" t="s">
        <v>958</v>
      </c>
      <c r="E167" s="123" t="s">
        <v>959</v>
      </c>
      <c r="F167" s="43" t="s">
        <v>126</v>
      </c>
      <c r="G167" s="124" t="s">
        <v>263</v>
      </c>
      <c r="H167" s="125" t="s">
        <v>40</v>
      </c>
      <c r="I167" s="37">
        <v>44088.0</v>
      </c>
      <c r="J167" s="37">
        <v>44141.0</v>
      </c>
      <c r="K167" s="38">
        <v>44185.0</v>
      </c>
      <c r="L167" s="39" t="s">
        <v>28</v>
      </c>
      <c r="M167" s="39" t="s">
        <v>41</v>
      </c>
      <c r="N167" s="40" t="s">
        <v>42</v>
      </c>
      <c r="O167" s="55" t="s">
        <v>960</v>
      </c>
      <c r="P167" s="53"/>
      <c r="Q167" s="53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</row>
    <row r="168">
      <c r="A168" s="181">
        <v>167.0</v>
      </c>
      <c r="B168" s="34" t="s">
        <v>961</v>
      </c>
      <c r="C168" s="56" t="s">
        <v>962</v>
      </c>
      <c r="D168" s="56" t="s">
        <v>963</v>
      </c>
      <c r="E168" s="56" t="s">
        <v>964</v>
      </c>
      <c r="F168" s="43" t="s">
        <v>38</v>
      </c>
      <c r="G168" s="36" t="s">
        <v>39</v>
      </c>
      <c r="H168" s="43" t="s">
        <v>47</v>
      </c>
      <c r="I168" s="37">
        <v>44088.0</v>
      </c>
      <c r="J168" s="37">
        <v>44141.0</v>
      </c>
      <c r="K168" s="38">
        <v>44185.0</v>
      </c>
      <c r="L168" s="39" t="s">
        <v>48</v>
      </c>
      <c r="M168" s="39" t="s">
        <v>41</v>
      </c>
      <c r="N168" s="40" t="s">
        <v>42</v>
      </c>
      <c r="O168" s="45" t="s">
        <v>965</v>
      </c>
      <c r="P168" s="46" t="str">
        <f>HYPERLINK("https://nptel.ac.in/noc/courses/noc19/SEM2/noc19-hs32","https://nptel.ac.in/noc/courses/noc19/SEM2/noc19-hs32")</f>
        <v>https://nptel.ac.in/noc/courses/noc19/SEM2/noc19-hs32</v>
      </c>
      <c r="Q168" s="46" t="str">
        <f>HYPERLINK("https://nptel.ac.in/courses/109/104/109104107/","https://nptel.ac.in/courses/109/104/109104107/")</f>
        <v>https://nptel.ac.in/courses/109/104/109104107/</v>
      </c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</row>
    <row r="169">
      <c r="A169" s="181">
        <v>168.0</v>
      </c>
      <c r="B169" s="34" t="s">
        <v>970</v>
      </c>
      <c r="C169" s="56" t="s">
        <v>962</v>
      </c>
      <c r="D169" s="56" t="s">
        <v>971</v>
      </c>
      <c r="E169" s="56" t="s">
        <v>972</v>
      </c>
      <c r="F169" s="43" t="s">
        <v>57</v>
      </c>
      <c r="G169" s="43" t="s">
        <v>174</v>
      </c>
      <c r="H169" s="43" t="s">
        <v>47</v>
      </c>
      <c r="I169" s="37">
        <v>44088.0</v>
      </c>
      <c r="J169" s="37">
        <v>44113.0</v>
      </c>
      <c r="K169" s="38">
        <v>44183.0</v>
      </c>
      <c r="L169" s="39" t="s">
        <v>100</v>
      </c>
      <c r="M169" s="39" t="s">
        <v>41</v>
      </c>
      <c r="N169" s="40" t="s">
        <v>42</v>
      </c>
      <c r="O169" s="45" t="s">
        <v>973</v>
      </c>
      <c r="P169" s="46" t="str">
        <f>HYPERLINK("https://nptel.ac.in/noc/courses/noc18/SEM1/noc18-hs11","https://nptel.ac.in/noc/courses/noc18/SEM1/noc18-hs11")</f>
        <v>https://nptel.ac.in/noc/courses/noc18/SEM1/noc18-hs11</v>
      </c>
      <c r="Q169" s="46" t="str">
        <f>HYPERLINK("https://nptel.ac.in/courses/109/105/109105118/","https://nptel.ac.in/courses/109/105/109105118/")</f>
        <v>https://nptel.ac.in/courses/109/105/109105118/</v>
      </c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</row>
    <row r="170">
      <c r="A170" s="181">
        <v>169.0</v>
      </c>
      <c r="B170" s="34" t="s">
        <v>974</v>
      </c>
      <c r="C170" s="56" t="s">
        <v>962</v>
      </c>
      <c r="D170" s="56" t="s">
        <v>975</v>
      </c>
      <c r="E170" s="56" t="s">
        <v>976</v>
      </c>
      <c r="F170" s="43" t="s">
        <v>57</v>
      </c>
      <c r="G170" s="43" t="s">
        <v>174</v>
      </c>
      <c r="H170" s="43" t="s">
        <v>47</v>
      </c>
      <c r="I170" s="37">
        <v>44088.0</v>
      </c>
      <c r="J170" s="37">
        <v>44113.0</v>
      </c>
      <c r="K170" s="38">
        <v>44185.0</v>
      </c>
      <c r="L170" s="39" t="s">
        <v>100</v>
      </c>
      <c r="M170" s="39" t="s">
        <v>41</v>
      </c>
      <c r="N170" s="40" t="s">
        <v>42</v>
      </c>
      <c r="O170" s="45" t="s">
        <v>977</v>
      </c>
      <c r="P170" s="46" t="str">
        <f>HYPERLINK("https://nptel.ac.in/noc/courses/noc19/SEM2/noc19-hs41","https://nptel.ac.in/noc/courses/noc19/SEM2/noc19-hs41")</f>
        <v>https://nptel.ac.in/noc/courses/noc19/SEM2/noc19-hs41</v>
      </c>
      <c r="Q170" s="46" t="str">
        <f>HYPERLINK("https://nptel.ac.in/courses/109/105/109105136/","https://nptel.ac.in/courses/109/105/109105136/")</f>
        <v>https://nptel.ac.in/courses/109/105/109105136/</v>
      </c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</row>
    <row r="171">
      <c r="A171" s="181">
        <v>170.0</v>
      </c>
      <c r="B171" s="34" t="s">
        <v>978</v>
      </c>
      <c r="C171" s="56" t="s">
        <v>962</v>
      </c>
      <c r="D171" s="56" t="s">
        <v>979</v>
      </c>
      <c r="E171" s="56" t="s">
        <v>980</v>
      </c>
      <c r="F171" s="43" t="s">
        <v>57</v>
      </c>
      <c r="G171" s="36" t="s">
        <v>39</v>
      </c>
      <c r="H171" s="43" t="s">
        <v>47</v>
      </c>
      <c r="I171" s="37">
        <v>44088.0</v>
      </c>
      <c r="J171" s="37">
        <v>44141.0</v>
      </c>
      <c r="K171" s="38">
        <v>44183.0</v>
      </c>
      <c r="L171" s="39" t="s">
        <v>100</v>
      </c>
      <c r="M171" s="39" t="s">
        <v>41</v>
      </c>
      <c r="N171" s="40" t="s">
        <v>42</v>
      </c>
      <c r="O171" s="45" t="s">
        <v>981</v>
      </c>
      <c r="P171" s="46" t="str">
        <f>HYPERLINK("https://nptel.ac.in/noc/courses/noc19/SEM2/noc19-mg35","https://nptel.ac.in/noc/courses/noc19/SEM2/noc19-mg35")</f>
        <v>https://nptel.ac.in/noc/courses/noc19/SEM2/noc19-mg35</v>
      </c>
      <c r="Q171" s="46" t="str">
        <f>HYPERLINK("https://nptel.ac.in/courses/109/105/109105122/","https://nptel.ac.in/courses/109/105/109105122/")</f>
        <v>https://nptel.ac.in/courses/109/105/109105122/</v>
      </c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</row>
    <row r="172">
      <c r="A172" s="181">
        <v>171.0</v>
      </c>
      <c r="B172" s="34" t="s">
        <v>982</v>
      </c>
      <c r="C172" s="56" t="s">
        <v>962</v>
      </c>
      <c r="D172" s="56" t="s">
        <v>983</v>
      </c>
      <c r="E172" s="56" t="s">
        <v>984</v>
      </c>
      <c r="F172" s="43" t="s">
        <v>126</v>
      </c>
      <c r="G172" s="43" t="s">
        <v>4</v>
      </c>
      <c r="H172" s="43" t="s">
        <v>47</v>
      </c>
      <c r="I172" s="37">
        <v>44088.0</v>
      </c>
      <c r="J172" s="37">
        <v>44169.0</v>
      </c>
      <c r="K172" s="38">
        <v>44184.0</v>
      </c>
      <c r="L172" s="39" t="s">
        <v>28</v>
      </c>
      <c r="M172" s="39" t="s">
        <v>41</v>
      </c>
      <c r="N172" s="40" t="s">
        <v>42</v>
      </c>
      <c r="O172" s="45" t="s">
        <v>985</v>
      </c>
      <c r="P172" s="46" t="str">
        <f>HYPERLINK("https://nptel.ac.in/noc/courses/noc19/SEM2/noc19-hs48","https://nptel.ac.in/noc/courses/noc19/SEM2/noc19-hs48")</f>
        <v>https://nptel.ac.in/noc/courses/noc19/SEM2/noc19-hs48</v>
      </c>
      <c r="Q172" s="46" t="str">
        <f>HYPERLINK("https://nptel.ac.in/courses/109/106/109106138/","https://nptel.ac.in/courses/109/106/109106138/")</f>
        <v>https://nptel.ac.in/courses/109/106/109106138/</v>
      </c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</row>
    <row r="173">
      <c r="A173" s="181">
        <v>172.0</v>
      </c>
      <c r="B173" s="34" t="s">
        <v>986</v>
      </c>
      <c r="C173" s="56" t="s">
        <v>962</v>
      </c>
      <c r="D173" s="56" t="s">
        <v>987</v>
      </c>
      <c r="E173" s="56" t="s">
        <v>988</v>
      </c>
      <c r="F173" s="43" t="s">
        <v>989</v>
      </c>
      <c r="G173" s="36" t="s">
        <v>39</v>
      </c>
      <c r="H173" s="43" t="s">
        <v>47</v>
      </c>
      <c r="I173" s="37">
        <v>44088.0</v>
      </c>
      <c r="J173" s="37">
        <v>44141.0</v>
      </c>
      <c r="K173" s="38">
        <v>44183.0</v>
      </c>
      <c r="L173" s="60" t="s">
        <v>48</v>
      </c>
      <c r="M173" s="39" t="s">
        <v>41</v>
      </c>
      <c r="N173" s="40" t="s">
        <v>42</v>
      </c>
      <c r="O173" s="45" t="s">
        <v>990</v>
      </c>
      <c r="P173" s="46" t="str">
        <f>HYPERLINK("https://nptel.ac.in/noc/courses/noc20/SEM1/noc20-hs20","https://nptel.ac.in/noc/courses/noc20/SEM1/noc20-hs20")</f>
        <v>https://nptel.ac.in/noc/courses/noc20/SEM1/noc20-hs20</v>
      </c>
      <c r="Q173" s="46" t="str">
        <f>HYPERLINK("https://nptel.ac.in/courses/109/106/109106095/","https://nptel.ac.in/courses/109/106/109106095/")</f>
        <v>https://nptel.ac.in/courses/109/106/109106095/</v>
      </c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</row>
    <row r="174">
      <c r="A174" s="181">
        <v>173.0</v>
      </c>
      <c r="B174" s="34" t="s">
        <v>991</v>
      </c>
      <c r="C174" s="56" t="s">
        <v>962</v>
      </c>
      <c r="D174" s="56" t="s">
        <v>992</v>
      </c>
      <c r="E174" s="47" t="s">
        <v>993</v>
      </c>
      <c r="F174" s="43" t="s">
        <v>126</v>
      </c>
      <c r="G174" s="43" t="s">
        <v>4</v>
      </c>
      <c r="H174" s="43" t="s">
        <v>47</v>
      </c>
      <c r="I174" s="37">
        <v>44088.0</v>
      </c>
      <c r="J174" s="37">
        <v>44169.0</v>
      </c>
      <c r="K174" s="38">
        <v>44184.0</v>
      </c>
      <c r="L174" s="39" t="s">
        <v>28</v>
      </c>
      <c r="M174" s="39" t="s">
        <v>29</v>
      </c>
      <c r="N174" s="40" t="s">
        <v>42</v>
      </c>
      <c r="O174" s="45" t="s">
        <v>994</v>
      </c>
      <c r="P174" s="46" t="str">
        <f>HYPERLINK("https://nptel.ac.in/noc/courses/noc19/SEM2/noc19-hs45","https://nptel.ac.in/noc/courses/noc19/SEM2/noc19-hs45")</f>
        <v>https://nptel.ac.in/noc/courses/noc19/SEM2/noc19-hs45</v>
      </c>
      <c r="Q174" s="46" t="str">
        <f>HYPERLINK("https://nptel.ac.in/courses/109/106/109106114/","https://nptel.ac.in/courses/109/106/109106114/")</f>
        <v>https://nptel.ac.in/courses/109/106/109106114/</v>
      </c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</row>
    <row r="175">
      <c r="A175" s="181">
        <v>174.0</v>
      </c>
      <c r="B175" s="34" t="s">
        <v>995</v>
      </c>
      <c r="C175" s="56" t="s">
        <v>962</v>
      </c>
      <c r="D175" s="56" t="s">
        <v>996</v>
      </c>
      <c r="E175" s="56" t="s">
        <v>997</v>
      </c>
      <c r="F175" s="43" t="s">
        <v>126</v>
      </c>
      <c r="G175" s="43" t="s">
        <v>4</v>
      </c>
      <c r="H175" s="43" t="s">
        <v>47</v>
      </c>
      <c r="I175" s="37">
        <v>44088.0</v>
      </c>
      <c r="J175" s="37">
        <v>44169.0</v>
      </c>
      <c r="K175" s="38">
        <v>44185.0</v>
      </c>
      <c r="L175" s="39" t="s">
        <v>28</v>
      </c>
      <c r="M175" s="39" t="s">
        <v>49</v>
      </c>
      <c r="N175" s="40" t="s">
        <v>42</v>
      </c>
      <c r="O175" s="45" t="s">
        <v>998</v>
      </c>
      <c r="P175" s="46" t="str">
        <f>HYPERLINK("https://nptel.ac.in/noc/courses/noc19/SEM2/noc19-hs46","https://nptel.ac.in/noc/courses/noc19/SEM2/noc19-hs46")</f>
        <v>https://nptel.ac.in/noc/courses/noc19/SEM2/noc19-hs46</v>
      </c>
      <c r="Q175" s="46" t="str">
        <f>HYPERLINK("https://nptel.ac.in/courses/109/106/109106124/","https://nptel.ac.in/courses/109/106/109106124/")</f>
        <v>https://nptel.ac.in/courses/109/106/109106124/</v>
      </c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</row>
    <row r="176">
      <c r="A176" s="181">
        <v>175.0</v>
      </c>
      <c r="B176" s="34" t="s">
        <v>999</v>
      </c>
      <c r="C176" s="56" t="s">
        <v>962</v>
      </c>
      <c r="D176" s="56" t="s">
        <v>1000</v>
      </c>
      <c r="E176" s="47" t="s">
        <v>1001</v>
      </c>
      <c r="F176" s="43" t="s">
        <v>126</v>
      </c>
      <c r="G176" s="43" t="s">
        <v>174</v>
      </c>
      <c r="H176" s="43" t="s">
        <v>47</v>
      </c>
      <c r="I176" s="37">
        <v>44088.0</v>
      </c>
      <c r="J176" s="37">
        <v>44113.0</v>
      </c>
      <c r="K176" s="38">
        <v>44183.0</v>
      </c>
      <c r="L176" s="39" t="s">
        <v>48</v>
      </c>
      <c r="M176" s="39" t="s">
        <v>41</v>
      </c>
      <c r="N176" s="40" t="s">
        <v>42</v>
      </c>
      <c r="O176" s="45" t="s">
        <v>1002</v>
      </c>
      <c r="P176" s="46" t="str">
        <f>HYPERLINK("https://nptel.ac.in/noc/courses/noc19/SEM1/noc19-hs30","https://nptel.ac.in/noc/courses/noc19/SEM1/noc19-hs30")</f>
        <v>https://nptel.ac.in/noc/courses/noc19/SEM1/noc19-hs30</v>
      </c>
      <c r="Q176" s="46" t="str">
        <f>HYPERLINK("https://nptel.ac.in/courses/109/106/109106148/","https://nptel.ac.in/courses/109/106/109106148/")</f>
        <v>https://nptel.ac.in/courses/109/106/109106148/</v>
      </c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</row>
    <row r="177">
      <c r="A177" s="181">
        <v>176.0</v>
      </c>
      <c r="B177" s="34" t="s">
        <v>1003</v>
      </c>
      <c r="C177" s="56" t="s">
        <v>962</v>
      </c>
      <c r="D177" s="56" t="s">
        <v>1004</v>
      </c>
      <c r="E177" s="47" t="s">
        <v>1001</v>
      </c>
      <c r="F177" s="43" t="s">
        <v>126</v>
      </c>
      <c r="G177" s="43" t="s">
        <v>174</v>
      </c>
      <c r="H177" s="43" t="s">
        <v>47</v>
      </c>
      <c r="I177" s="37">
        <v>44088.0</v>
      </c>
      <c r="J177" s="37">
        <v>44113.0</v>
      </c>
      <c r="K177" s="38">
        <v>44183.0</v>
      </c>
      <c r="L177" s="39" t="s">
        <v>28</v>
      </c>
      <c r="M177" s="39" t="s">
        <v>41</v>
      </c>
      <c r="N177" s="40" t="s">
        <v>42</v>
      </c>
      <c r="O177" s="45" t="s">
        <v>1005</v>
      </c>
      <c r="P177" s="46" t="str">
        <f>HYPERLINK("https://nptel.ac.in/noc/courses/noc20/SEM1/noc20-hs25","https://nptel.ac.in/noc/courses/noc20/SEM1/noc20-hs25")</f>
        <v>https://nptel.ac.in/noc/courses/noc20/SEM1/noc20-hs25</v>
      </c>
      <c r="Q177" s="46" t="str">
        <f>HYPERLINK("https://nptel.ac.in/courses/109/106/109106128/","https://nptel.ac.in/courses/109/106/109106128/")</f>
        <v>https://nptel.ac.in/courses/109/106/109106128/</v>
      </c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</row>
    <row r="178">
      <c r="A178" s="181">
        <v>177.0</v>
      </c>
      <c r="B178" s="34" t="s">
        <v>1006</v>
      </c>
      <c r="C178" s="56" t="s">
        <v>962</v>
      </c>
      <c r="D178" s="56" t="s">
        <v>1007</v>
      </c>
      <c r="E178" s="47" t="s">
        <v>1001</v>
      </c>
      <c r="F178" s="43" t="s">
        <v>126</v>
      </c>
      <c r="G178" s="43" t="s">
        <v>4</v>
      </c>
      <c r="H178" s="43" t="s">
        <v>47</v>
      </c>
      <c r="I178" s="37">
        <v>44088.0</v>
      </c>
      <c r="J178" s="37">
        <v>44169.0</v>
      </c>
      <c r="K178" s="38">
        <v>44184.0</v>
      </c>
      <c r="L178" s="39" t="s">
        <v>28</v>
      </c>
      <c r="M178" s="39" t="s">
        <v>41</v>
      </c>
      <c r="N178" s="40" t="s">
        <v>42</v>
      </c>
      <c r="O178" s="45" t="s">
        <v>1008</v>
      </c>
      <c r="P178" s="46" t="str">
        <f>HYPERLINK("https://nptel.ac.in/noc/courses/noc20/SEM1/noc20-hs26","https://nptel.ac.in/noc/courses/noc20/SEM1/noc20-hs26")</f>
        <v>https://nptel.ac.in/noc/courses/noc20/SEM1/noc20-hs26</v>
      </c>
      <c r="Q178" s="46" t="str">
        <f>HYPERLINK("https://nptel.ac.in/courses/110/106/110106081/","https://nptel.ac.in/courses/110/106/110106081/")</f>
        <v>https://nptel.ac.in/courses/110/106/110106081/</v>
      </c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  <c r="AB178" s="180"/>
      <c r="AC178" s="180"/>
      <c r="AD178" s="180"/>
    </row>
    <row r="179">
      <c r="A179" s="181">
        <v>178.0</v>
      </c>
      <c r="B179" s="34" t="s">
        <v>1009</v>
      </c>
      <c r="C179" s="56" t="s">
        <v>962</v>
      </c>
      <c r="D179" s="56" t="s">
        <v>1010</v>
      </c>
      <c r="E179" s="56" t="s">
        <v>1011</v>
      </c>
      <c r="F179" s="43" t="s">
        <v>126</v>
      </c>
      <c r="G179" s="36" t="s">
        <v>39</v>
      </c>
      <c r="H179" s="43" t="s">
        <v>47</v>
      </c>
      <c r="I179" s="37">
        <v>44088.0</v>
      </c>
      <c r="J179" s="37">
        <v>44141.0</v>
      </c>
      <c r="K179" s="38">
        <v>44183.0</v>
      </c>
      <c r="L179" s="39" t="s">
        <v>48</v>
      </c>
      <c r="M179" s="39" t="s">
        <v>41</v>
      </c>
      <c r="N179" s="40" t="s">
        <v>42</v>
      </c>
      <c r="O179" s="45" t="s">
        <v>1012</v>
      </c>
      <c r="P179" s="46" t="str">
        <f>HYPERLINK("https://nptel.ac.in/noc/courses/noc19/SEM2/noc19-hs31","https://nptel.ac.in/noc/courses/noc19/SEM2/noc19-hs31")</f>
        <v>https://nptel.ac.in/noc/courses/noc19/SEM2/noc19-hs31</v>
      </c>
      <c r="Q179" s="46" t="str">
        <f>HYPERLINK("https://nptel.ac.in/courses/109/106/109106094/","https://nptel.ac.in/courses/109/106/109106094/")</f>
        <v>https://nptel.ac.in/courses/109/106/109106094/</v>
      </c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</row>
    <row r="180">
      <c r="A180" s="181">
        <v>179.0</v>
      </c>
      <c r="B180" s="34" t="s">
        <v>1013</v>
      </c>
      <c r="C180" s="56" t="s">
        <v>962</v>
      </c>
      <c r="D180" s="114" t="s">
        <v>1014</v>
      </c>
      <c r="E180" s="56" t="s">
        <v>1015</v>
      </c>
      <c r="F180" s="48" t="s">
        <v>120</v>
      </c>
      <c r="G180" s="36" t="s">
        <v>39</v>
      </c>
      <c r="H180" s="43" t="s">
        <v>47</v>
      </c>
      <c r="I180" s="37">
        <v>44088.0</v>
      </c>
      <c r="J180" s="37">
        <v>44141.0</v>
      </c>
      <c r="K180" s="38">
        <v>44183.0</v>
      </c>
      <c r="L180" s="39" t="s">
        <v>48</v>
      </c>
      <c r="M180" s="39" t="s">
        <v>41</v>
      </c>
      <c r="N180" s="40" t="s">
        <v>42</v>
      </c>
      <c r="O180" s="45" t="s">
        <v>1016</v>
      </c>
      <c r="P180" s="46" t="str">
        <f>HYPERLINK("https://nptel.ac.in/noc/courses/noc19/SEM2/noc19-hs64","https://nptel.ac.in/noc/courses/noc19/SEM2/noc19-hs64")</f>
        <v>https://nptel.ac.in/noc/courses/noc19/SEM2/noc19-hs64</v>
      </c>
      <c r="Q180" s="46" t="str">
        <f>HYPERLINK("https://nptel.ac.in/courses/109/103/109103136/","https://nptel.ac.in/courses/109/103/109103136/")</f>
        <v>https://nptel.ac.in/courses/109/103/109103136/</v>
      </c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  <c r="AB180" s="180"/>
      <c r="AC180" s="180"/>
      <c r="AD180" s="180"/>
    </row>
    <row r="181">
      <c r="A181" s="181">
        <v>180.0</v>
      </c>
      <c r="B181" s="34" t="s">
        <v>1017</v>
      </c>
      <c r="C181" s="56" t="s">
        <v>962</v>
      </c>
      <c r="D181" s="56" t="s">
        <v>1018</v>
      </c>
      <c r="E181" s="56" t="s">
        <v>1019</v>
      </c>
      <c r="F181" s="43" t="s">
        <v>126</v>
      </c>
      <c r="G181" s="43" t="s">
        <v>4</v>
      </c>
      <c r="H181" s="43" t="s">
        <v>47</v>
      </c>
      <c r="I181" s="37">
        <v>44088.0</v>
      </c>
      <c r="J181" s="37">
        <v>44169.0</v>
      </c>
      <c r="K181" s="38">
        <v>44184.0</v>
      </c>
      <c r="L181" s="39" t="s">
        <v>28</v>
      </c>
      <c r="M181" s="39" t="s">
        <v>41</v>
      </c>
      <c r="N181" s="40" t="s">
        <v>42</v>
      </c>
      <c r="O181" s="45" t="s">
        <v>1020</v>
      </c>
      <c r="P181" s="46" t="str">
        <f>HYPERLINK("https://nptel.ac.in/noc/courses/noc19/SEM1/noc19-hs26","https://nptel.ac.in/noc/courses/noc19/SEM1/noc19-hs26")</f>
        <v>https://nptel.ac.in/noc/courses/noc19/SEM1/noc19-hs26</v>
      </c>
      <c r="Q181" s="46" t="str">
        <f>HYPERLINK("https://nptel.ac.in/courses/109/106/109106146/","https://nptel.ac.in/courses/109/106/109106146/")</f>
        <v>https://nptel.ac.in/courses/109/106/109106146/</v>
      </c>
      <c r="R181" s="180"/>
      <c r="S181" s="180"/>
      <c r="T181" s="180"/>
      <c r="U181" s="180"/>
      <c r="V181" s="180"/>
      <c r="W181" s="180"/>
      <c r="X181" s="180"/>
      <c r="Y181" s="180"/>
      <c r="Z181" s="180"/>
      <c r="AA181" s="180"/>
      <c r="AB181" s="180"/>
      <c r="AC181" s="180"/>
      <c r="AD181" s="180"/>
    </row>
    <row r="182">
      <c r="A182" s="181">
        <v>181.0</v>
      </c>
      <c r="B182" s="34" t="s">
        <v>1021</v>
      </c>
      <c r="C182" s="56" t="s">
        <v>962</v>
      </c>
      <c r="D182" s="47" t="s">
        <v>1022</v>
      </c>
      <c r="E182" s="56" t="s">
        <v>1019</v>
      </c>
      <c r="F182" s="43" t="s">
        <v>126</v>
      </c>
      <c r="G182" s="36" t="s">
        <v>39</v>
      </c>
      <c r="H182" s="43" t="s">
        <v>47</v>
      </c>
      <c r="I182" s="37">
        <v>44088.0</v>
      </c>
      <c r="J182" s="37">
        <v>44141.0</v>
      </c>
      <c r="K182" s="38">
        <v>44184.0</v>
      </c>
      <c r="L182" s="39" t="s">
        <v>28</v>
      </c>
      <c r="M182" s="39" t="s">
        <v>41</v>
      </c>
      <c r="N182" s="40" t="s">
        <v>42</v>
      </c>
      <c r="O182" s="45" t="s">
        <v>1023</v>
      </c>
      <c r="P182" s="46" t="str">
        <f>HYPERLINK("https://nptel.ac.in/noc/courses/noc17/SEM2/noc17-hs27","https://nptel.ac.in/noc/courses/noc17/SEM2/noc17-hs27")</f>
        <v>https://nptel.ac.in/noc/courses/noc17/SEM2/noc17-hs27</v>
      </c>
      <c r="Q182" s="46" t="str">
        <f>HYPERLINK("https://nptel.ac.in/courses/109/103/109103122/","https://nptel.ac.in/courses/109/103/109103122/")</f>
        <v>https://nptel.ac.in/courses/109/103/109103122/</v>
      </c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  <c r="AB182" s="180"/>
      <c r="AC182" s="180"/>
      <c r="AD182" s="180"/>
    </row>
    <row r="183">
      <c r="A183" s="181">
        <v>182.0</v>
      </c>
      <c r="B183" s="34" t="s">
        <v>1024</v>
      </c>
      <c r="C183" s="56" t="s">
        <v>962</v>
      </c>
      <c r="D183" s="56" t="s">
        <v>1025</v>
      </c>
      <c r="E183" s="56" t="s">
        <v>1026</v>
      </c>
      <c r="F183" s="57" t="s">
        <v>147</v>
      </c>
      <c r="G183" s="43" t="s">
        <v>4</v>
      </c>
      <c r="H183" s="43" t="s">
        <v>47</v>
      </c>
      <c r="I183" s="37">
        <v>44088.0</v>
      </c>
      <c r="J183" s="37">
        <v>44169.0</v>
      </c>
      <c r="K183" s="38">
        <v>44185.0</v>
      </c>
      <c r="L183" s="39" t="s">
        <v>28</v>
      </c>
      <c r="M183" s="39" t="s">
        <v>29</v>
      </c>
      <c r="N183" s="40" t="s">
        <v>42</v>
      </c>
      <c r="O183" s="45" t="s">
        <v>1027</v>
      </c>
      <c r="P183" s="46" t="str">
        <f>HYPERLINK("https://nptel.ac.in/noc/courses/noc19/SEM2/noc19-hs33","https://nptel.ac.in/noc/courses/noc19/SEM2/noc19-hs33")</f>
        <v>https://nptel.ac.in/noc/courses/noc19/SEM2/noc19-hs33</v>
      </c>
      <c r="Q183" s="46" t="str">
        <f>HYPERLINK("https://nptel.ac.in/courses/109/107/109107121/","https://nptel.ac.in/courses/109/107/109107121/")</f>
        <v>https://nptel.ac.in/courses/109/107/109107121/</v>
      </c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</row>
    <row r="184">
      <c r="A184" s="181">
        <v>183.0</v>
      </c>
      <c r="B184" s="34" t="s">
        <v>1028</v>
      </c>
      <c r="C184" s="56" t="s">
        <v>962</v>
      </c>
      <c r="D184" s="56" t="s">
        <v>1029</v>
      </c>
      <c r="E184" s="56" t="s">
        <v>1030</v>
      </c>
      <c r="F184" s="48" t="s">
        <v>120</v>
      </c>
      <c r="G184" s="43" t="s">
        <v>4</v>
      </c>
      <c r="H184" s="43" t="s">
        <v>40</v>
      </c>
      <c r="I184" s="37">
        <v>44088.0</v>
      </c>
      <c r="J184" s="37">
        <v>44169.0</v>
      </c>
      <c r="K184" s="38">
        <v>44184.0</v>
      </c>
      <c r="L184" s="39" t="s">
        <v>28</v>
      </c>
      <c r="M184" s="39" t="s">
        <v>41</v>
      </c>
      <c r="N184" s="40" t="s">
        <v>42</v>
      </c>
      <c r="O184" s="45" t="s">
        <v>1031</v>
      </c>
      <c r="P184" s="42"/>
      <c r="Q184" s="42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  <c r="AB184" s="180"/>
      <c r="AC184" s="180"/>
      <c r="AD184" s="180"/>
    </row>
    <row r="185">
      <c r="A185" s="181">
        <v>184.0</v>
      </c>
      <c r="B185" s="34" t="s">
        <v>1032</v>
      </c>
      <c r="C185" s="56" t="s">
        <v>962</v>
      </c>
      <c r="D185" s="56" t="s">
        <v>1033</v>
      </c>
      <c r="E185" s="56" t="s">
        <v>997</v>
      </c>
      <c r="F185" s="43" t="s">
        <v>126</v>
      </c>
      <c r="G185" s="36" t="s">
        <v>39</v>
      </c>
      <c r="H185" s="43" t="s">
        <v>47</v>
      </c>
      <c r="I185" s="37">
        <v>44088.0</v>
      </c>
      <c r="J185" s="37">
        <v>44141.0</v>
      </c>
      <c r="K185" s="38">
        <v>44185.0</v>
      </c>
      <c r="L185" s="39" t="s">
        <v>100</v>
      </c>
      <c r="M185" s="39" t="s">
        <v>41</v>
      </c>
      <c r="N185" s="40" t="s">
        <v>42</v>
      </c>
      <c r="O185" s="45" t="s">
        <v>1034</v>
      </c>
      <c r="P185" s="46" t="str">
        <f>HYPERLINK("https://nptel.ac.in/noc/courses/noc19/SEM1/noc19-hs08","https://nptel.ac.in/noc/courses/noc19/SEM1/noc19-hs08")</f>
        <v>https://nptel.ac.in/noc/courses/noc19/SEM1/noc19-hs08</v>
      </c>
      <c r="Q185" s="46" t="str">
        <f>HYPERLINK("https://nptel.ac.in/courses/109/106/109106130/","https://nptel.ac.in/courses/109/106/109106130/")</f>
        <v>https://nptel.ac.in/courses/109/106/109106130/</v>
      </c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  <c r="AB185" s="180"/>
      <c r="AC185" s="180"/>
      <c r="AD185" s="180"/>
    </row>
    <row r="186">
      <c r="A186" s="181">
        <v>185.0</v>
      </c>
      <c r="B186" s="34" t="s">
        <v>1035</v>
      </c>
      <c r="C186" s="56" t="s">
        <v>962</v>
      </c>
      <c r="D186" s="56" t="s">
        <v>1036</v>
      </c>
      <c r="E186" s="56" t="s">
        <v>1011</v>
      </c>
      <c r="F186" s="43" t="s">
        <v>126</v>
      </c>
      <c r="G186" s="36" t="s">
        <v>39</v>
      </c>
      <c r="H186" s="43" t="s">
        <v>47</v>
      </c>
      <c r="I186" s="37">
        <v>44088.0</v>
      </c>
      <c r="J186" s="37">
        <v>44141.0</v>
      </c>
      <c r="K186" s="38">
        <v>44183.0</v>
      </c>
      <c r="L186" s="39" t="s">
        <v>48</v>
      </c>
      <c r="M186" s="39" t="s">
        <v>41</v>
      </c>
      <c r="N186" s="40" t="s">
        <v>42</v>
      </c>
      <c r="O186" s="45" t="s">
        <v>1037</v>
      </c>
      <c r="P186" s="46" t="str">
        <f>HYPERLINK("https://nptel.ac.in/noc/courses/noc15/SEM1/noc15-hs04","https://nptel.ac.in/noc/courses/noc15/SEM1/noc15-hs04")</f>
        <v>https://nptel.ac.in/noc/courses/noc15/SEM1/noc15-hs04</v>
      </c>
      <c r="Q186" s="46" t="str">
        <f>HYPERLINK("https://nptel.ac.in/courses/109/106/109106086/","https://nptel.ac.in/courses/109/106/109106086/")</f>
        <v>https://nptel.ac.in/courses/109/106/109106086/</v>
      </c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</row>
    <row r="187">
      <c r="A187" s="181">
        <v>186.0</v>
      </c>
      <c r="B187" s="34" t="s">
        <v>1038</v>
      </c>
      <c r="C187" s="56" t="s">
        <v>962</v>
      </c>
      <c r="D187" s="58" t="s">
        <v>1039</v>
      </c>
      <c r="E187" s="58" t="s">
        <v>1040</v>
      </c>
      <c r="F187" s="43" t="s">
        <v>126</v>
      </c>
      <c r="G187" s="43" t="s">
        <v>4</v>
      </c>
      <c r="H187" s="57" t="s">
        <v>40</v>
      </c>
      <c r="I187" s="37">
        <v>44088.0</v>
      </c>
      <c r="J187" s="37">
        <v>44169.0</v>
      </c>
      <c r="K187" s="38">
        <v>44184.0</v>
      </c>
      <c r="L187" s="39" t="s">
        <v>28</v>
      </c>
      <c r="M187" s="39" t="s">
        <v>49</v>
      </c>
      <c r="N187" s="40" t="s">
        <v>42</v>
      </c>
      <c r="O187" s="45" t="s">
        <v>1041</v>
      </c>
      <c r="P187" s="42"/>
      <c r="Q187" s="42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</row>
    <row r="188">
      <c r="A188" s="181">
        <v>187.0</v>
      </c>
      <c r="B188" s="34" t="s">
        <v>1042</v>
      </c>
      <c r="C188" s="56" t="s">
        <v>962</v>
      </c>
      <c r="D188" s="47" t="s">
        <v>1043</v>
      </c>
      <c r="E188" s="56" t="s">
        <v>984</v>
      </c>
      <c r="F188" s="43" t="s">
        <v>126</v>
      </c>
      <c r="G188" s="43" t="s">
        <v>4</v>
      </c>
      <c r="H188" s="57" t="s">
        <v>40</v>
      </c>
      <c r="I188" s="37">
        <v>44088.0</v>
      </c>
      <c r="J188" s="37">
        <v>44169.0</v>
      </c>
      <c r="K188" s="38">
        <v>44185.0</v>
      </c>
      <c r="L188" s="39" t="s">
        <v>28</v>
      </c>
      <c r="M188" s="39" t="s">
        <v>41</v>
      </c>
      <c r="N188" s="40" t="s">
        <v>42</v>
      </c>
      <c r="O188" s="45" t="s">
        <v>1044</v>
      </c>
      <c r="P188" s="42"/>
      <c r="Q188" s="42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</row>
    <row r="189">
      <c r="A189" s="181">
        <v>188.0</v>
      </c>
      <c r="B189" s="34" t="s">
        <v>1045</v>
      </c>
      <c r="C189" s="56" t="s">
        <v>962</v>
      </c>
      <c r="D189" s="47" t="s">
        <v>1046</v>
      </c>
      <c r="E189" s="47" t="s">
        <v>1047</v>
      </c>
      <c r="F189" s="57" t="s">
        <v>57</v>
      </c>
      <c r="G189" s="36" t="s">
        <v>39</v>
      </c>
      <c r="H189" s="57" t="s">
        <v>40</v>
      </c>
      <c r="I189" s="37">
        <v>44088.0</v>
      </c>
      <c r="J189" s="37">
        <v>44141.0</v>
      </c>
      <c r="K189" s="38">
        <v>44185.0</v>
      </c>
      <c r="L189" s="39" t="s">
        <v>28</v>
      </c>
      <c r="M189" s="39" t="s">
        <v>41</v>
      </c>
      <c r="N189" s="40" t="s">
        <v>42</v>
      </c>
      <c r="O189" s="45" t="s">
        <v>1048</v>
      </c>
      <c r="P189" s="42"/>
      <c r="Q189" s="42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</row>
    <row r="190">
      <c r="A190" s="181">
        <v>189.0</v>
      </c>
      <c r="B190" s="34" t="s">
        <v>1049</v>
      </c>
      <c r="C190" s="56" t="s">
        <v>962</v>
      </c>
      <c r="D190" s="56" t="s">
        <v>1050</v>
      </c>
      <c r="E190" s="56" t="s">
        <v>1051</v>
      </c>
      <c r="F190" s="43" t="s">
        <v>1052</v>
      </c>
      <c r="G190" s="36" t="s">
        <v>39</v>
      </c>
      <c r="H190" s="43" t="s">
        <v>47</v>
      </c>
      <c r="I190" s="37">
        <v>44088.0</v>
      </c>
      <c r="J190" s="37">
        <v>44141.0</v>
      </c>
      <c r="K190" s="38">
        <v>44185.0</v>
      </c>
      <c r="L190" s="39" t="s">
        <v>28</v>
      </c>
      <c r="M190" s="39" t="s">
        <v>41</v>
      </c>
      <c r="N190" s="40" t="s">
        <v>42</v>
      </c>
      <c r="O190" s="45" t="s">
        <v>1053</v>
      </c>
      <c r="P190" s="46" t="str">
        <f>HYPERLINK("https://nptel.ac.in/noc/courses/noc19/SEM2/noc19-hs42","https://nptel.ac.in/noc/courses/noc19/SEM2/noc19-hs42")</f>
        <v>https://nptel.ac.in/noc/courses/noc19/SEM2/noc19-hs42</v>
      </c>
      <c r="Q190" s="46" t="str">
        <f>HYPERLINK("https://nptel.ac.in/courses/109/106/109106161/","https://nptel.ac.in/courses/109/106/109106161/")</f>
        <v>https://nptel.ac.in/courses/109/106/109106161/</v>
      </c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</row>
    <row r="191">
      <c r="A191" s="181">
        <v>190.0</v>
      </c>
      <c r="B191" s="34" t="s">
        <v>1054</v>
      </c>
      <c r="C191" s="56" t="s">
        <v>962</v>
      </c>
      <c r="D191" s="56" t="s">
        <v>1055</v>
      </c>
      <c r="E191" s="56" t="s">
        <v>1056</v>
      </c>
      <c r="F191" s="43" t="s">
        <v>126</v>
      </c>
      <c r="G191" s="43" t="s">
        <v>4</v>
      </c>
      <c r="H191" s="43" t="s">
        <v>47</v>
      </c>
      <c r="I191" s="37">
        <v>44088.0</v>
      </c>
      <c r="J191" s="37">
        <v>44169.0</v>
      </c>
      <c r="K191" s="38">
        <v>44184.0</v>
      </c>
      <c r="L191" s="39" t="s">
        <v>48</v>
      </c>
      <c r="M191" s="39" t="s">
        <v>41</v>
      </c>
      <c r="N191" s="40" t="s">
        <v>42</v>
      </c>
      <c r="O191" s="45" t="s">
        <v>1057</v>
      </c>
      <c r="P191" s="46" t="str">
        <f>HYPERLINK("https://nptel.ac.in/noc/courses/noc19/SEM2/noc19-hs37","https://nptel.ac.in/noc/courses/noc19/SEM2/noc19-hs37")</f>
        <v>https://nptel.ac.in/noc/courses/noc19/SEM2/noc19-hs37</v>
      </c>
      <c r="Q191" s="46" t="str">
        <f>HYPERLINK("https://nptel.ac.in/courses/109/106/109106159/","https://nptel.ac.in/courses/109/106/109106159/")</f>
        <v>https://nptel.ac.in/courses/109/106/109106159/</v>
      </c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</row>
    <row r="192">
      <c r="A192" s="181">
        <v>191.0</v>
      </c>
      <c r="B192" s="34" t="s">
        <v>1058</v>
      </c>
      <c r="C192" s="56" t="s">
        <v>962</v>
      </c>
      <c r="D192" s="58" t="s">
        <v>1059</v>
      </c>
      <c r="E192" s="35" t="s">
        <v>1060</v>
      </c>
      <c r="F192" s="36" t="s">
        <v>147</v>
      </c>
      <c r="G192" s="43" t="s">
        <v>174</v>
      </c>
      <c r="H192" s="43" t="s">
        <v>47</v>
      </c>
      <c r="I192" s="37">
        <v>44088.0</v>
      </c>
      <c r="J192" s="37">
        <v>44113.0</v>
      </c>
      <c r="K192" s="38">
        <v>44183.0</v>
      </c>
      <c r="L192" s="39" t="s">
        <v>28</v>
      </c>
      <c r="M192" s="39" t="s">
        <v>41</v>
      </c>
      <c r="N192" s="40" t="s">
        <v>42</v>
      </c>
      <c r="O192" s="45" t="s">
        <v>1061</v>
      </c>
      <c r="P192" s="46" t="str">
        <f>HYPERLINK("https://nptel.ac.in/noc/courses/noc19/SEM2/noc19-hs34","https://nptel.ac.in/noc/courses/noc19/SEM2/noc19-hs34")</f>
        <v>https://nptel.ac.in/noc/courses/noc19/SEM2/noc19-hs34</v>
      </c>
      <c r="Q192" s="46" t="str">
        <f>HYPERLINK("https://nptel.ac.in/courses/109/107/109107154/","https://nptel.ac.in/courses/109/107/109107154/")</f>
        <v>https://nptel.ac.in/courses/109/107/109107154/</v>
      </c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</row>
    <row r="193">
      <c r="A193" s="181">
        <v>192.0</v>
      </c>
      <c r="B193" s="34" t="s">
        <v>1062</v>
      </c>
      <c r="C193" s="56" t="s">
        <v>962</v>
      </c>
      <c r="D193" s="47" t="s">
        <v>1063</v>
      </c>
      <c r="E193" s="47" t="s">
        <v>1064</v>
      </c>
      <c r="F193" s="36" t="s">
        <v>147</v>
      </c>
      <c r="G193" s="43" t="s">
        <v>174</v>
      </c>
      <c r="H193" s="43" t="s">
        <v>47</v>
      </c>
      <c r="I193" s="37">
        <v>44088.0</v>
      </c>
      <c r="J193" s="37">
        <v>44113.0</v>
      </c>
      <c r="K193" s="38">
        <v>44183.0</v>
      </c>
      <c r="L193" s="39" t="s">
        <v>100</v>
      </c>
      <c r="M193" s="39" t="s">
        <v>41</v>
      </c>
      <c r="N193" s="40" t="s">
        <v>42</v>
      </c>
      <c r="O193" s="45" t="s">
        <v>1065</v>
      </c>
      <c r="P193" s="46" t="str">
        <f>HYPERLINK("https://nptel.ac.in/noc/courses/noc19/SEM1/noc19-hs24","https://nptel.ac.in/noc/courses/noc19/SEM1/noc19-hs24")</f>
        <v>https://nptel.ac.in/noc/courses/noc19/SEM1/noc19-hs24</v>
      </c>
      <c r="Q193" s="46" t="str">
        <f>HYPERLINK("https://nptel.ac.in/courses/109/107/109107131/","https://nptel.ac.in/courses/109/107/109107131/")</f>
        <v>https://nptel.ac.in/courses/109/107/109107131/</v>
      </c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</row>
    <row r="194">
      <c r="A194" s="181">
        <v>193.0</v>
      </c>
      <c r="B194" s="34" t="s">
        <v>1066</v>
      </c>
      <c r="C194" s="56" t="s">
        <v>962</v>
      </c>
      <c r="D194" s="56" t="s">
        <v>1067</v>
      </c>
      <c r="E194" s="56" t="s">
        <v>1068</v>
      </c>
      <c r="F194" s="43" t="s">
        <v>430</v>
      </c>
      <c r="G194" s="43" t="s">
        <v>4</v>
      </c>
      <c r="H194" s="43" t="s">
        <v>47</v>
      </c>
      <c r="I194" s="37">
        <v>44088.0</v>
      </c>
      <c r="J194" s="37">
        <v>44169.0</v>
      </c>
      <c r="K194" s="38">
        <v>44184.0</v>
      </c>
      <c r="L194" s="39" t="s">
        <v>48</v>
      </c>
      <c r="M194" s="39" t="s">
        <v>41</v>
      </c>
      <c r="N194" s="40" t="s">
        <v>42</v>
      </c>
      <c r="O194" s="45" t="s">
        <v>1069</v>
      </c>
      <c r="P194" s="46" t="str">
        <f>HYPERLINK("https://nptel.ac.in/noc/courses/noc19/SEM2/noc19-hs54","https://nptel.ac.in/noc/courses/noc19/SEM2/noc19-hs54")</f>
        <v>https://nptel.ac.in/noc/courses/noc19/SEM2/noc19-hs54</v>
      </c>
      <c r="Q194" s="46" t="str">
        <f>HYPERLINK("https://nptel.ac.in/courses/109/102/109102156/","https://nptel.ac.in/courses/109/102/109102156/")</f>
        <v>https://nptel.ac.in/courses/109/102/109102156/</v>
      </c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</row>
    <row r="195">
      <c r="A195" s="181">
        <v>194.0</v>
      </c>
      <c r="B195" s="34" t="s">
        <v>1070</v>
      </c>
      <c r="C195" s="59" t="s">
        <v>962</v>
      </c>
      <c r="D195" s="47" t="s">
        <v>1071</v>
      </c>
      <c r="E195" s="47" t="s">
        <v>1072</v>
      </c>
      <c r="F195" s="48" t="s">
        <v>126</v>
      </c>
      <c r="G195" s="43" t="s">
        <v>4</v>
      </c>
      <c r="H195" s="48" t="s">
        <v>40</v>
      </c>
      <c r="I195" s="37">
        <v>44088.0</v>
      </c>
      <c r="J195" s="37">
        <v>44169.0</v>
      </c>
      <c r="K195" s="38">
        <v>44184.0</v>
      </c>
      <c r="L195" s="39" t="s">
        <v>28</v>
      </c>
      <c r="M195" s="39" t="s">
        <v>49</v>
      </c>
      <c r="N195" s="40" t="s">
        <v>42</v>
      </c>
      <c r="O195" s="45" t="s">
        <v>1073</v>
      </c>
      <c r="P195" s="42"/>
      <c r="Q195" s="42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</row>
    <row r="196">
      <c r="A196" s="181">
        <v>195.0</v>
      </c>
      <c r="B196" s="34" t="s">
        <v>1074</v>
      </c>
      <c r="C196" s="59" t="s">
        <v>962</v>
      </c>
      <c r="D196" s="47" t="s">
        <v>1075</v>
      </c>
      <c r="E196" s="58" t="s">
        <v>1076</v>
      </c>
      <c r="F196" s="77" t="s">
        <v>120</v>
      </c>
      <c r="G196" s="43" t="s">
        <v>4</v>
      </c>
      <c r="H196" s="43" t="s">
        <v>47</v>
      </c>
      <c r="I196" s="37">
        <v>44088.0</v>
      </c>
      <c r="J196" s="37">
        <v>44169.0</v>
      </c>
      <c r="K196" s="38">
        <v>44185.0</v>
      </c>
      <c r="L196" s="39" t="s">
        <v>28</v>
      </c>
      <c r="M196" s="39" t="s">
        <v>41</v>
      </c>
      <c r="N196" s="40" t="s">
        <v>42</v>
      </c>
      <c r="O196" s="45" t="s">
        <v>1077</v>
      </c>
      <c r="P196" s="46" t="str">
        <f>HYPERLINK("https://nptel.ac.in/noc/courses/noc17/SEM2/noc17-hs28","https://nptel.ac.in/noc/courses/noc17/SEM2/noc17-hs28")</f>
        <v>https://nptel.ac.in/noc/courses/noc17/SEM2/noc17-hs28</v>
      </c>
      <c r="Q196" s="46" t="str">
        <f>HYPERLINK("https://nptel.ac.in/courses/109/103/109103123/","https://nptel.ac.in/courses/109/103/109103123/")</f>
        <v>https://nptel.ac.in/courses/109/103/109103123/</v>
      </c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  <c r="AB196" s="180"/>
      <c r="AC196" s="180"/>
      <c r="AD196" s="180"/>
    </row>
    <row r="197">
      <c r="A197" s="181">
        <v>196.0</v>
      </c>
      <c r="B197" s="34" t="s">
        <v>1078</v>
      </c>
      <c r="C197" s="59" t="s">
        <v>962</v>
      </c>
      <c r="D197" s="126" t="s">
        <v>1079</v>
      </c>
      <c r="E197" s="58" t="s">
        <v>1080</v>
      </c>
      <c r="F197" s="77" t="s">
        <v>120</v>
      </c>
      <c r="G197" s="77" t="s">
        <v>263</v>
      </c>
      <c r="H197" s="43" t="s">
        <v>47</v>
      </c>
      <c r="I197" s="37">
        <v>44088.0</v>
      </c>
      <c r="J197" s="37">
        <v>44141.0</v>
      </c>
      <c r="K197" s="38">
        <v>44185.0</v>
      </c>
      <c r="L197" s="39" t="s">
        <v>100</v>
      </c>
      <c r="M197" s="39" t="s">
        <v>41</v>
      </c>
      <c r="N197" s="40" t="s">
        <v>42</v>
      </c>
      <c r="O197" s="45" t="s">
        <v>1081</v>
      </c>
      <c r="P197" s="46" t="str">
        <f>HYPERLINK("https://nptel.ac.in/noc/courses/noc19/SEM2/noc19-hs59","https://nptel.ac.in/noc/courses/noc19/SEM2/noc19-hs59")</f>
        <v>https://nptel.ac.in/noc/courses/noc19/SEM2/noc19-hs59</v>
      </c>
      <c r="Q197" s="46" t="str">
        <f>HYPERLINK("https://nptel.ac.in/courses/109/103/109103153/","https://nptel.ac.in/courses/109/103/109103153/")</f>
        <v>https://nptel.ac.in/courses/109/103/109103153/</v>
      </c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0"/>
      <c r="AC197" s="180"/>
      <c r="AD197" s="180"/>
    </row>
    <row r="198">
      <c r="A198" s="181">
        <v>197.0</v>
      </c>
      <c r="B198" s="34" t="s">
        <v>1082</v>
      </c>
      <c r="C198" s="59" t="s">
        <v>962</v>
      </c>
      <c r="D198" s="99" t="s">
        <v>1083</v>
      </c>
      <c r="E198" s="127" t="s">
        <v>1084</v>
      </c>
      <c r="F198" s="101" t="s">
        <v>38</v>
      </c>
      <c r="G198" s="52" t="s">
        <v>270</v>
      </c>
      <c r="H198" s="65" t="s">
        <v>47</v>
      </c>
      <c r="I198" s="37">
        <v>44088.0</v>
      </c>
      <c r="J198" s="37">
        <v>44113.0</v>
      </c>
      <c r="K198" s="38">
        <v>44185.0</v>
      </c>
      <c r="L198" s="39" t="s">
        <v>48</v>
      </c>
      <c r="M198" s="39" t="s">
        <v>41</v>
      </c>
      <c r="N198" s="40" t="s">
        <v>42</v>
      </c>
      <c r="O198" s="45" t="s">
        <v>1085</v>
      </c>
      <c r="P198" s="66" t="s">
        <v>1086</v>
      </c>
      <c r="Q198" s="66" t="s">
        <v>1087</v>
      </c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</row>
    <row r="199">
      <c r="A199" s="181">
        <v>198.0</v>
      </c>
      <c r="B199" s="34" t="s">
        <v>1088</v>
      </c>
      <c r="C199" s="59" t="s">
        <v>962</v>
      </c>
      <c r="D199" s="102" t="s">
        <v>1089</v>
      </c>
      <c r="E199" s="128" t="s">
        <v>1090</v>
      </c>
      <c r="F199" s="103" t="s">
        <v>38</v>
      </c>
      <c r="G199" s="69" t="s">
        <v>263</v>
      </c>
      <c r="H199" s="70" t="s">
        <v>47</v>
      </c>
      <c r="I199" s="37">
        <v>44088.0</v>
      </c>
      <c r="J199" s="37">
        <v>44141.0</v>
      </c>
      <c r="K199" s="38">
        <v>44185.0</v>
      </c>
      <c r="L199" s="39" t="s">
        <v>48</v>
      </c>
      <c r="M199" s="39" t="s">
        <v>41</v>
      </c>
      <c r="N199" s="40" t="s">
        <v>42</v>
      </c>
      <c r="O199" s="45" t="s">
        <v>1091</v>
      </c>
      <c r="P199" s="66" t="s">
        <v>1092</v>
      </c>
      <c r="Q199" s="66" t="s">
        <v>1093</v>
      </c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</row>
    <row r="200">
      <c r="A200" s="181">
        <v>199.0</v>
      </c>
      <c r="B200" s="34" t="s">
        <v>1094</v>
      </c>
      <c r="C200" s="59" t="s">
        <v>962</v>
      </c>
      <c r="D200" s="129" t="s">
        <v>1095</v>
      </c>
      <c r="E200" s="88" t="s">
        <v>1096</v>
      </c>
      <c r="F200" s="103" t="s">
        <v>38</v>
      </c>
      <c r="G200" s="69" t="s">
        <v>263</v>
      </c>
      <c r="H200" s="70" t="s">
        <v>47</v>
      </c>
      <c r="I200" s="37">
        <v>44088.0</v>
      </c>
      <c r="J200" s="37">
        <v>44141.0</v>
      </c>
      <c r="K200" s="38">
        <v>44185.0</v>
      </c>
      <c r="L200" s="39" t="s">
        <v>48</v>
      </c>
      <c r="M200" s="39" t="s">
        <v>41</v>
      </c>
      <c r="N200" s="40" t="s">
        <v>42</v>
      </c>
      <c r="O200" s="45" t="s">
        <v>1097</v>
      </c>
      <c r="P200" s="66" t="s">
        <v>1098</v>
      </c>
      <c r="Q200" s="66" t="s">
        <v>1099</v>
      </c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  <c r="AB200" s="180"/>
      <c r="AC200" s="180"/>
      <c r="AD200" s="180"/>
    </row>
    <row r="201">
      <c r="A201" s="181">
        <v>200.0</v>
      </c>
      <c r="B201" s="34" t="s">
        <v>1100</v>
      </c>
      <c r="C201" s="59" t="s">
        <v>962</v>
      </c>
      <c r="D201" s="102" t="s">
        <v>1101</v>
      </c>
      <c r="E201" s="130" t="s">
        <v>1102</v>
      </c>
      <c r="F201" s="103" t="s">
        <v>38</v>
      </c>
      <c r="G201" s="69" t="s">
        <v>257</v>
      </c>
      <c r="H201" s="70" t="s">
        <v>47</v>
      </c>
      <c r="I201" s="37">
        <v>44088.0</v>
      </c>
      <c r="J201" s="37">
        <v>44169.0</v>
      </c>
      <c r="K201" s="38">
        <v>44184.0</v>
      </c>
      <c r="L201" s="39" t="s">
        <v>48</v>
      </c>
      <c r="M201" s="39" t="s">
        <v>41</v>
      </c>
      <c r="N201" s="40" t="s">
        <v>42</v>
      </c>
      <c r="O201" s="45" t="s">
        <v>1103</v>
      </c>
      <c r="P201" s="66" t="s">
        <v>1104</v>
      </c>
      <c r="Q201" s="66" t="s">
        <v>1105</v>
      </c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  <c r="AB201" s="180"/>
      <c r="AC201" s="180"/>
      <c r="AD201" s="180"/>
    </row>
    <row r="202">
      <c r="A202" s="181">
        <v>201.0</v>
      </c>
      <c r="B202" s="34" t="s">
        <v>1111</v>
      </c>
      <c r="C202" s="59" t="s">
        <v>962</v>
      </c>
      <c r="D202" s="132" t="s">
        <v>1112</v>
      </c>
      <c r="E202" s="34" t="s">
        <v>1113</v>
      </c>
      <c r="F202" s="81" t="s">
        <v>120</v>
      </c>
      <c r="G202" s="69" t="s">
        <v>257</v>
      </c>
      <c r="H202" s="70" t="s">
        <v>47</v>
      </c>
      <c r="I202" s="37">
        <v>44088.0</v>
      </c>
      <c r="J202" s="37">
        <v>44169.0</v>
      </c>
      <c r="K202" s="38">
        <v>44184.0</v>
      </c>
      <c r="L202" s="39" t="s">
        <v>28</v>
      </c>
      <c r="M202" s="39" t="s">
        <v>41</v>
      </c>
      <c r="N202" s="40" t="s">
        <v>42</v>
      </c>
      <c r="O202" s="45" t="s">
        <v>1114</v>
      </c>
      <c r="P202" s="133" t="s">
        <v>1115</v>
      </c>
      <c r="Q202" s="133" t="s">
        <v>1116</v>
      </c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</row>
    <row r="203">
      <c r="A203" s="181">
        <v>202.0</v>
      </c>
      <c r="B203" s="34" t="s">
        <v>1117</v>
      </c>
      <c r="C203" s="59" t="s">
        <v>962</v>
      </c>
      <c r="D203" s="72" t="s">
        <v>1118</v>
      </c>
      <c r="E203" s="34" t="s">
        <v>1113</v>
      </c>
      <c r="F203" s="81" t="s">
        <v>120</v>
      </c>
      <c r="G203" s="69" t="s">
        <v>257</v>
      </c>
      <c r="H203" s="70" t="s">
        <v>47</v>
      </c>
      <c r="I203" s="37">
        <v>44088.0</v>
      </c>
      <c r="J203" s="37">
        <v>44169.0</v>
      </c>
      <c r="K203" s="38">
        <v>44185.0</v>
      </c>
      <c r="L203" s="39" t="s">
        <v>28</v>
      </c>
      <c r="M203" s="39" t="s">
        <v>41</v>
      </c>
      <c r="N203" s="40" t="s">
        <v>42</v>
      </c>
      <c r="O203" s="45" t="s">
        <v>1119</v>
      </c>
      <c r="P203" s="61" t="s">
        <v>1120</v>
      </c>
      <c r="Q203" s="61" t="s">
        <v>1121</v>
      </c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</row>
    <row r="204">
      <c r="A204" s="181">
        <v>203.0</v>
      </c>
      <c r="B204" s="34" t="s">
        <v>1122</v>
      </c>
      <c r="C204" s="59" t="s">
        <v>962</v>
      </c>
      <c r="D204" s="72" t="s">
        <v>1123</v>
      </c>
      <c r="E204" s="72" t="s">
        <v>1124</v>
      </c>
      <c r="F204" s="74" t="s">
        <v>126</v>
      </c>
      <c r="G204" s="69" t="s">
        <v>257</v>
      </c>
      <c r="H204" s="70" t="s">
        <v>47</v>
      </c>
      <c r="I204" s="37">
        <v>44088.0</v>
      </c>
      <c r="J204" s="37">
        <v>44169.0</v>
      </c>
      <c r="K204" s="38">
        <v>44184.0</v>
      </c>
      <c r="L204" s="39" t="s">
        <v>48</v>
      </c>
      <c r="M204" s="39" t="s">
        <v>41</v>
      </c>
      <c r="N204" s="40" t="s">
        <v>42</v>
      </c>
      <c r="O204" s="45" t="s">
        <v>1125</v>
      </c>
      <c r="P204" s="61" t="s">
        <v>1126</v>
      </c>
      <c r="Q204" s="61" t="s">
        <v>1127</v>
      </c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</row>
    <row r="205">
      <c r="A205" s="181">
        <v>204.0</v>
      </c>
      <c r="B205" s="34" t="s">
        <v>1128</v>
      </c>
      <c r="C205" s="59" t="s">
        <v>962</v>
      </c>
      <c r="D205" s="72" t="s">
        <v>1129</v>
      </c>
      <c r="E205" s="72" t="s">
        <v>1124</v>
      </c>
      <c r="F205" s="74" t="s">
        <v>126</v>
      </c>
      <c r="G205" s="69" t="s">
        <v>257</v>
      </c>
      <c r="H205" s="70" t="s">
        <v>47</v>
      </c>
      <c r="I205" s="37">
        <v>44088.0</v>
      </c>
      <c r="J205" s="37">
        <v>44169.0</v>
      </c>
      <c r="K205" s="38">
        <v>44185.0</v>
      </c>
      <c r="L205" s="39" t="s">
        <v>48</v>
      </c>
      <c r="M205" s="39" t="s">
        <v>41</v>
      </c>
      <c r="N205" s="40" t="s">
        <v>42</v>
      </c>
      <c r="O205" s="45" t="s">
        <v>1130</v>
      </c>
      <c r="P205" s="61" t="s">
        <v>1131</v>
      </c>
      <c r="Q205" s="61" t="s">
        <v>1132</v>
      </c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</row>
    <row r="206">
      <c r="A206" s="181">
        <v>205.0</v>
      </c>
      <c r="B206" s="34" t="s">
        <v>1133</v>
      </c>
      <c r="C206" s="59" t="s">
        <v>962</v>
      </c>
      <c r="D206" s="72" t="s">
        <v>1134</v>
      </c>
      <c r="E206" s="135" t="s">
        <v>1135</v>
      </c>
      <c r="F206" s="136" t="s">
        <v>1136</v>
      </c>
      <c r="G206" s="137" t="s">
        <v>263</v>
      </c>
      <c r="H206" s="70" t="s">
        <v>47</v>
      </c>
      <c r="I206" s="37">
        <v>44088.0</v>
      </c>
      <c r="J206" s="37">
        <v>44141.0</v>
      </c>
      <c r="K206" s="38">
        <v>44184.0</v>
      </c>
      <c r="L206" s="39" t="s">
        <v>28</v>
      </c>
      <c r="M206" s="39" t="s">
        <v>41</v>
      </c>
      <c r="N206" s="40" t="s">
        <v>42</v>
      </c>
      <c r="O206" s="45" t="s">
        <v>1137</v>
      </c>
      <c r="P206" s="44" t="s">
        <v>1138</v>
      </c>
      <c r="Q206" s="44" t="s">
        <v>1139</v>
      </c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</row>
    <row r="207">
      <c r="A207" s="181">
        <v>206.0</v>
      </c>
      <c r="B207" s="34" t="s">
        <v>1140</v>
      </c>
      <c r="C207" s="59" t="s">
        <v>962</v>
      </c>
      <c r="D207" s="72" t="s">
        <v>1141</v>
      </c>
      <c r="E207" s="135" t="s">
        <v>1142</v>
      </c>
      <c r="F207" s="136" t="s">
        <v>126</v>
      </c>
      <c r="G207" s="137" t="s">
        <v>1143</v>
      </c>
      <c r="H207" s="74" t="s">
        <v>47</v>
      </c>
      <c r="I207" s="37">
        <v>44088.0</v>
      </c>
      <c r="J207" s="37">
        <v>44141.0</v>
      </c>
      <c r="K207" s="38">
        <v>44184.0</v>
      </c>
      <c r="L207" s="39" t="s">
        <v>28</v>
      </c>
      <c r="M207" s="39" t="s">
        <v>41</v>
      </c>
      <c r="N207" s="79" t="s">
        <v>42</v>
      </c>
      <c r="O207" s="55" t="s">
        <v>1144</v>
      </c>
      <c r="P207" s="138" t="s">
        <v>1145</v>
      </c>
      <c r="Q207" s="139" t="s">
        <v>1146</v>
      </c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</row>
    <row r="208">
      <c r="A208" s="181">
        <v>207.0</v>
      </c>
      <c r="B208" s="34" t="s">
        <v>1147</v>
      </c>
      <c r="C208" s="59" t="s">
        <v>962</v>
      </c>
      <c r="D208" s="47" t="s">
        <v>1148</v>
      </c>
      <c r="E208" s="80" t="s">
        <v>1015</v>
      </c>
      <c r="F208" s="81" t="s">
        <v>120</v>
      </c>
      <c r="G208" s="36" t="s">
        <v>39</v>
      </c>
      <c r="H208" s="43" t="s">
        <v>47</v>
      </c>
      <c r="I208" s="37">
        <v>44088.0</v>
      </c>
      <c r="J208" s="37">
        <v>44141.0</v>
      </c>
      <c r="K208" s="38">
        <v>44184.0</v>
      </c>
      <c r="L208" s="39" t="s">
        <v>28</v>
      </c>
      <c r="M208" s="39" t="s">
        <v>41</v>
      </c>
      <c r="N208" s="40" t="s">
        <v>42</v>
      </c>
      <c r="O208" s="45" t="s">
        <v>1149</v>
      </c>
      <c r="P208" s="46" t="str">
        <f>HYPERLINK("https://nptel.ac.in/noc/courses/noc19/SEM2/noc19-hs44","https://nptel.ac.in/noc/courses/noc19/SEM2/noc19-hs44")</f>
        <v>https://nptel.ac.in/noc/courses/noc19/SEM2/noc19-hs44</v>
      </c>
      <c r="Q208" s="46" t="str">
        <f>HYPERLINK("https://nptel.ac.in/courses/109/103/109103152/","https://nptel.ac.in/courses/109/103/109103152/")</f>
        <v>https://nptel.ac.in/courses/109/103/109103152/</v>
      </c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</row>
    <row r="209">
      <c r="A209" s="181">
        <v>208.0</v>
      </c>
      <c r="B209" s="34" t="s">
        <v>1150</v>
      </c>
      <c r="C209" s="59" t="s">
        <v>1151</v>
      </c>
      <c r="D209" s="72" t="s">
        <v>1152</v>
      </c>
      <c r="E209" s="72" t="s">
        <v>1153</v>
      </c>
      <c r="F209" s="74" t="s">
        <v>1154</v>
      </c>
      <c r="G209" s="43" t="s">
        <v>4</v>
      </c>
      <c r="H209" s="131" t="s">
        <v>40</v>
      </c>
      <c r="I209" s="37">
        <v>44088.0</v>
      </c>
      <c r="J209" s="37">
        <v>44169.0</v>
      </c>
      <c r="K209" s="38">
        <v>44185.0</v>
      </c>
      <c r="L209" s="39" t="s">
        <v>28</v>
      </c>
      <c r="M209" s="39" t="s">
        <v>41</v>
      </c>
      <c r="N209" s="40" t="s">
        <v>42</v>
      </c>
      <c r="O209" s="45" t="s">
        <v>1155</v>
      </c>
      <c r="P209" s="42"/>
      <c r="Q209" s="42"/>
      <c r="R209" s="180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</row>
    <row r="210">
      <c r="A210" s="181">
        <v>209.0</v>
      </c>
      <c r="B210" s="34" t="s">
        <v>1156</v>
      </c>
      <c r="C210" s="59" t="s">
        <v>1151</v>
      </c>
      <c r="D210" s="72" t="s">
        <v>1157</v>
      </c>
      <c r="E210" s="140" t="s">
        <v>1158</v>
      </c>
      <c r="F210" s="74" t="s">
        <v>1154</v>
      </c>
      <c r="G210" s="43" t="s">
        <v>4</v>
      </c>
      <c r="H210" s="131" t="s">
        <v>40</v>
      </c>
      <c r="I210" s="37">
        <v>44088.0</v>
      </c>
      <c r="J210" s="37">
        <v>44169.0</v>
      </c>
      <c r="K210" s="38">
        <v>44185.0</v>
      </c>
      <c r="L210" s="39" t="s">
        <v>28</v>
      </c>
      <c r="M210" s="39" t="s">
        <v>49</v>
      </c>
      <c r="N210" s="40" t="s">
        <v>42</v>
      </c>
      <c r="O210" s="45" t="s">
        <v>1159</v>
      </c>
      <c r="P210" s="42"/>
      <c r="Q210" s="42"/>
      <c r="R210" s="180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</row>
    <row r="211">
      <c r="A211" s="181">
        <v>210.0</v>
      </c>
      <c r="B211" s="34" t="s">
        <v>1160</v>
      </c>
      <c r="C211" s="59" t="s">
        <v>1151</v>
      </c>
      <c r="D211" s="72" t="s">
        <v>1161</v>
      </c>
      <c r="E211" s="72" t="s">
        <v>1162</v>
      </c>
      <c r="F211" s="74" t="s">
        <v>1154</v>
      </c>
      <c r="G211" s="43" t="s">
        <v>4</v>
      </c>
      <c r="H211" s="113" t="s">
        <v>40</v>
      </c>
      <c r="I211" s="37">
        <v>44088.0</v>
      </c>
      <c r="J211" s="37">
        <v>44169.0</v>
      </c>
      <c r="K211" s="38">
        <v>44184.0</v>
      </c>
      <c r="L211" s="39" t="s">
        <v>28</v>
      </c>
      <c r="M211" s="39" t="s">
        <v>49</v>
      </c>
      <c r="N211" s="40" t="s">
        <v>42</v>
      </c>
      <c r="O211" s="45" t="s">
        <v>1163</v>
      </c>
      <c r="P211" s="42"/>
      <c r="Q211" s="42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</row>
    <row r="212">
      <c r="A212" s="181">
        <v>211.0</v>
      </c>
      <c r="B212" s="34" t="s">
        <v>1164</v>
      </c>
      <c r="C212" s="47" t="s">
        <v>1165</v>
      </c>
      <c r="D212" s="56" t="s">
        <v>1166</v>
      </c>
      <c r="E212" s="56" t="s">
        <v>1167</v>
      </c>
      <c r="F212" s="43" t="s">
        <v>57</v>
      </c>
      <c r="G212" s="43" t="s">
        <v>4</v>
      </c>
      <c r="H212" s="43" t="s">
        <v>47</v>
      </c>
      <c r="I212" s="37">
        <v>44088.0</v>
      </c>
      <c r="J212" s="37">
        <v>44169.0</v>
      </c>
      <c r="K212" s="38">
        <v>44184.0</v>
      </c>
      <c r="L212" s="39" t="s">
        <v>100</v>
      </c>
      <c r="M212" s="39" t="s">
        <v>41</v>
      </c>
      <c r="N212" s="40" t="s">
        <v>42</v>
      </c>
      <c r="O212" s="45" t="s">
        <v>1168</v>
      </c>
      <c r="P212" s="46" t="str">
        <f>HYPERLINK("https://nptel.ac.in/noc/courses/noc19/SEM2/noc19-mg51","https://nptel.ac.in/noc/courses/noc19/SEM2/noc19-mg51")</f>
        <v>https://nptel.ac.in/noc/courses/noc19/SEM2/noc19-mg51</v>
      </c>
      <c r="Q212" s="46" t="str">
        <f>HYPERLINK("https://nptel.ac.in/courses/109/105/109105121/","https://nptel.ac.in/courses/109/105/109105121/")</f>
        <v>https://nptel.ac.in/courses/109/105/109105121/</v>
      </c>
      <c r="R212" s="180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</row>
    <row r="213">
      <c r="A213" s="181">
        <v>212.0</v>
      </c>
      <c r="B213" s="34" t="s">
        <v>1169</v>
      </c>
      <c r="C213" s="47" t="s">
        <v>1165</v>
      </c>
      <c r="D213" s="56" t="s">
        <v>1170</v>
      </c>
      <c r="E213" s="56" t="s">
        <v>1171</v>
      </c>
      <c r="F213" s="43" t="s">
        <v>38</v>
      </c>
      <c r="G213" s="36" t="s">
        <v>39</v>
      </c>
      <c r="H213" s="43" t="s">
        <v>47</v>
      </c>
      <c r="I213" s="37">
        <v>44088.0</v>
      </c>
      <c r="J213" s="37">
        <v>44141.0</v>
      </c>
      <c r="K213" s="38">
        <v>44185.0</v>
      </c>
      <c r="L213" s="39" t="s">
        <v>100</v>
      </c>
      <c r="M213" s="39" t="s">
        <v>41</v>
      </c>
      <c r="N213" s="40" t="s">
        <v>42</v>
      </c>
      <c r="O213" s="45" t="s">
        <v>1172</v>
      </c>
      <c r="P213" s="46" t="str">
        <f>HYPERLINK("https://nptel.ac.in/noc/courses/noc18/SEM1/noc18-mg07","https://nptel.ac.in/noc/courses/noc18/SEM1/noc18-mg07")</f>
        <v>https://nptel.ac.in/noc/courses/noc18/SEM1/noc18-mg07</v>
      </c>
      <c r="Q213" s="46" t="str">
        <f>HYPERLINK("https://nptel.ac.in/courses/110/104/110104065/","https://nptel.ac.in/courses/110/104/110104065/")</f>
        <v>https://nptel.ac.in/courses/110/104/110104065/</v>
      </c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</row>
    <row r="214">
      <c r="A214" s="181">
        <v>213.0</v>
      </c>
      <c r="B214" s="34" t="s">
        <v>1173</v>
      </c>
      <c r="C214" s="56" t="s">
        <v>1165</v>
      </c>
      <c r="D214" s="56" t="s">
        <v>1174</v>
      </c>
      <c r="E214" s="56" t="s">
        <v>1175</v>
      </c>
      <c r="F214" s="43" t="s">
        <v>126</v>
      </c>
      <c r="G214" s="43" t="s">
        <v>174</v>
      </c>
      <c r="H214" s="43" t="s">
        <v>47</v>
      </c>
      <c r="I214" s="37">
        <v>44088.0</v>
      </c>
      <c r="J214" s="37">
        <v>44113.0</v>
      </c>
      <c r="K214" s="38">
        <v>44183.0</v>
      </c>
      <c r="L214" s="39" t="s">
        <v>28</v>
      </c>
      <c r="M214" s="39" t="s">
        <v>41</v>
      </c>
      <c r="N214" s="40" t="s">
        <v>42</v>
      </c>
      <c r="O214" s="45" t="s">
        <v>1176</v>
      </c>
      <c r="P214" s="46" t="str">
        <f>HYPERLINK("https://nptel.ac.in/noc/courses/noc20/SEM1/noc20-mg09","https://nptel.ac.in/noc/courses/noc20/SEM1/noc20-mg09")</f>
        <v>https://nptel.ac.in/noc/courses/noc20/SEM1/noc20-mg09</v>
      </c>
      <c r="Q214" s="46" t="str">
        <f>HYPERLINK("https://nptel.ac.in/courses/110/106/110106124/","https://nptel.ac.in/courses/110/106/110106124/")</f>
        <v>https://nptel.ac.in/courses/110/106/110106124/</v>
      </c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  <c r="AB214" s="180"/>
      <c r="AC214" s="180"/>
      <c r="AD214" s="180"/>
    </row>
    <row r="215">
      <c r="A215" s="181">
        <v>214.0</v>
      </c>
      <c r="B215" s="34" t="s">
        <v>1177</v>
      </c>
      <c r="C215" s="56" t="s">
        <v>1165</v>
      </c>
      <c r="D215" s="56" t="s">
        <v>1178</v>
      </c>
      <c r="E215" s="56" t="s">
        <v>1179</v>
      </c>
      <c r="F215" s="43" t="s">
        <v>57</v>
      </c>
      <c r="G215" s="43" t="s">
        <v>4</v>
      </c>
      <c r="H215" s="43" t="s">
        <v>47</v>
      </c>
      <c r="I215" s="37">
        <v>44088.0</v>
      </c>
      <c r="J215" s="37">
        <v>44169.0</v>
      </c>
      <c r="K215" s="38">
        <v>44184.0</v>
      </c>
      <c r="L215" s="39" t="s">
        <v>28</v>
      </c>
      <c r="M215" s="39" t="s">
        <v>41</v>
      </c>
      <c r="N215" s="40" t="s">
        <v>42</v>
      </c>
      <c r="O215" s="45" t="s">
        <v>1180</v>
      </c>
      <c r="P215" s="46" t="str">
        <f>HYPERLINK("https://nptel.ac.in/noc/courses/noc19/SEM1/noc19-mg11","https://nptel.ac.in/noc/courses/noc19/SEM1/noc19-mg11")</f>
        <v>https://nptel.ac.in/noc/courses/noc19/SEM1/noc19-mg11</v>
      </c>
      <c r="Q215" s="46" t="str">
        <f>HYPERLINK("https://nptel.ac.in/courses/110/105/110105090/","https://nptel.ac.in/courses/110/105/110105090/")</f>
        <v>https://nptel.ac.in/courses/110/105/110105090/</v>
      </c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</row>
    <row r="216">
      <c r="A216" s="181">
        <v>215.0</v>
      </c>
      <c r="B216" s="34" t="s">
        <v>1181</v>
      </c>
      <c r="C216" s="56" t="s">
        <v>1165</v>
      </c>
      <c r="D216" s="56" t="s">
        <v>1182</v>
      </c>
      <c r="E216" s="56" t="s">
        <v>1167</v>
      </c>
      <c r="F216" s="43" t="s">
        <v>57</v>
      </c>
      <c r="G216" s="36" t="s">
        <v>39</v>
      </c>
      <c r="H216" s="43" t="s">
        <v>47</v>
      </c>
      <c r="I216" s="37">
        <v>44088.0</v>
      </c>
      <c r="J216" s="37">
        <v>44141.0</v>
      </c>
      <c r="K216" s="38">
        <v>44183.0</v>
      </c>
      <c r="L216" s="39" t="s">
        <v>48</v>
      </c>
      <c r="M216" s="39" t="s">
        <v>41</v>
      </c>
      <c r="N216" s="40" t="s">
        <v>42</v>
      </c>
      <c r="O216" s="45" t="s">
        <v>1183</v>
      </c>
      <c r="P216" s="46" t="str">
        <f>HYPERLINK("https://nptel.ac.in/noc/courses/noc19/SEM2/noc19-mg33","https://nptel.ac.in/noc/courses/noc19/SEM2/noc19-mg33")</f>
        <v>https://nptel.ac.in/noc/courses/noc19/SEM2/noc19-mg33</v>
      </c>
      <c r="Q216" s="46" t="str">
        <f>HYPERLINK("https://nptel.ac.in/courses/110/105/110105076/","https://nptel.ac.in/courses/110/105/110105076/")</f>
        <v>https://nptel.ac.in/courses/110/105/110105076/</v>
      </c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  <c r="AB216" s="180"/>
      <c r="AC216" s="180"/>
      <c r="AD216" s="180"/>
    </row>
    <row r="217">
      <c r="A217" s="181">
        <v>216.0</v>
      </c>
      <c r="B217" s="34" t="s">
        <v>1184</v>
      </c>
      <c r="C217" s="56" t="s">
        <v>1165</v>
      </c>
      <c r="D217" s="56" t="s">
        <v>1185</v>
      </c>
      <c r="E217" s="47" t="s">
        <v>1186</v>
      </c>
      <c r="F217" s="43" t="s">
        <v>57</v>
      </c>
      <c r="G217" s="43" t="s">
        <v>174</v>
      </c>
      <c r="H217" s="43" t="s">
        <v>47</v>
      </c>
      <c r="I217" s="37">
        <v>44088.0</v>
      </c>
      <c r="J217" s="37">
        <v>44113.0</v>
      </c>
      <c r="K217" s="38">
        <v>44183.0</v>
      </c>
      <c r="L217" s="39" t="s">
        <v>28</v>
      </c>
      <c r="M217" s="39" t="s">
        <v>49</v>
      </c>
      <c r="N217" s="40" t="s">
        <v>42</v>
      </c>
      <c r="O217" s="45" t="s">
        <v>1187</v>
      </c>
      <c r="P217" s="46" t="str">
        <f>HYPERLINK("https://nptel.ac.in/noc/courses/noc19/SEM2/noc19-mg34","https://nptel.ac.in/noc/courses/noc19/SEM2/noc19-mg34")</f>
        <v>https://nptel.ac.in/noc/courses/noc19/SEM2/noc19-mg34</v>
      </c>
      <c r="Q217" s="46" t="str">
        <f>HYPERLINK("https://nptel.ac.in/courses/122/105/122105021/","https://nptel.ac.in/courses/122/105/122105021/")</f>
        <v>https://nptel.ac.in/courses/122/105/122105021/</v>
      </c>
      <c r="R217" s="180"/>
      <c r="S217" s="180"/>
      <c r="T217" s="180"/>
      <c r="U217" s="180"/>
      <c r="V217" s="180"/>
      <c r="W217" s="180"/>
      <c r="X217" s="180"/>
      <c r="Y217" s="180"/>
      <c r="Z217" s="180"/>
      <c r="AA217" s="180"/>
      <c r="AB217" s="180"/>
      <c r="AC217" s="180"/>
      <c r="AD217" s="180"/>
    </row>
    <row r="218">
      <c r="A218" s="181">
        <v>217.0</v>
      </c>
      <c r="B218" s="34" t="s">
        <v>1188</v>
      </c>
      <c r="C218" s="56" t="s">
        <v>1165</v>
      </c>
      <c r="D218" s="56" t="s">
        <v>1189</v>
      </c>
      <c r="E218" s="56" t="s">
        <v>1190</v>
      </c>
      <c r="F218" s="43" t="s">
        <v>57</v>
      </c>
      <c r="G218" s="43" t="s">
        <v>174</v>
      </c>
      <c r="H218" s="43" t="s">
        <v>47</v>
      </c>
      <c r="I218" s="37">
        <v>44088.0</v>
      </c>
      <c r="J218" s="37">
        <v>44113.0</v>
      </c>
      <c r="K218" s="38">
        <v>44184.0</v>
      </c>
      <c r="L218" s="39" t="s">
        <v>48</v>
      </c>
      <c r="M218" s="39" t="s">
        <v>41</v>
      </c>
      <c r="N218" s="40" t="s">
        <v>42</v>
      </c>
      <c r="O218" s="45" t="s">
        <v>1191</v>
      </c>
      <c r="P218" s="46" t="str">
        <f>HYPERLINK("https://nptel.ac.in/noc/courses/noc19/SEM2/noc19-hs57","https://nptel.ac.in/noc/courses/noc19/SEM2/noc19-hs57")</f>
        <v>https://nptel.ac.in/noc/courses/noc19/SEM2/noc19-hs57</v>
      </c>
      <c r="Q218" s="46" t="str">
        <f>HYPERLINK("https://nptel.ac.in/courses/110/105/110105080/","https://nptel.ac.in/courses/110/105/110105080/")</f>
        <v>https://nptel.ac.in/courses/110/105/110105080/</v>
      </c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  <c r="AB218" s="180"/>
      <c r="AC218" s="180"/>
      <c r="AD218" s="180"/>
    </row>
    <row r="219">
      <c r="A219" s="181">
        <v>218.0</v>
      </c>
      <c r="B219" s="34" t="s">
        <v>1192</v>
      </c>
      <c r="C219" s="56" t="s">
        <v>1165</v>
      </c>
      <c r="D219" s="56" t="s">
        <v>1193</v>
      </c>
      <c r="E219" s="56" t="s">
        <v>1194</v>
      </c>
      <c r="F219" s="43" t="s">
        <v>57</v>
      </c>
      <c r="G219" s="43" t="s">
        <v>4</v>
      </c>
      <c r="H219" s="43" t="s">
        <v>47</v>
      </c>
      <c r="I219" s="37">
        <v>44088.0</v>
      </c>
      <c r="J219" s="37">
        <v>44169.0</v>
      </c>
      <c r="K219" s="38">
        <v>44184.0</v>
      </c>
      <c r="L219" s="39" t="s">
        <v>100</v>
      </c>
      <c r="M219" s="39" t="s">
        <v>41</v>
      </c>
      <c r="N219" s="40" t="s">
        <v>42</v>
      </c>
      <c r="O219" s="45" t="s">
        <v>1195</v>
      </c>
      <c r="P219" s="46" t="str">
        <f>HYPERLINK("https://nptel.ac.in/noc/courses/noc19/SEM2/noc19-me40","https://nptel.ac.in/noc/courses/noc19/SEM2/noc19-me40")</f>
        <v>https://nptel.ac.in/noc/courses/noc19/SEM2/noc19-me40</v>
      </c>
      <c r="Q219" s="46" t="str">
        <f>HYPERLINK("https://nptel.ac.in/courses/110/105/110105094/","https://nptel.ac.in/courses/110/105/110105094/")</f>
        <v>https://nptel.ac.in/courses/110/105/110105094/</v>
      </c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  <c r="AB219" s="180"/>
      <c r="AC219" s="180"/>
      <c r="AD219" s="180"/>
    </row>
    <row r="220">
      <c r="A220" s="181">
        <v>219.0</v>
      </c>
      <c r="B220" s="34" t="s">
        <v>1196</v>
      </c>
      <c r="C220" s="56" t="s">
        <v>1165</v>
      </c>
      <c r="D220" s="56" t="s">
        <v>1197</v>
      </c>
      <c r="E220" s="56" t="s">
        <v>1198</v>
      </c>
      <c r="F220" s="43" t="s">
        <v>57</v>
      </c>
      <c r="G220" s="36" t="s">
        <v>39</v>
      </c>
      <c r="H220" s="43" t="s">
        <v>47</v>
      </c>
      <c r="I220" s="37">
        <v>44088.0</v>
      </c>
      <c r="J220" s="37">
        <v>44141.0</v>
      </c>
      <c r="K220" s="38">
        <v>44185.0</v>
      </c>
      <c r="L220" s="39" t="s">
        <v>28</v>
      </c>
      <c r="M220" s="39" t="s">
        <v>41</v>
      </c>
      <c r="N220" s="40" t="s">
        <v>42</v>
      </c>
      <c r="O220" s="45" t="s">
        <v>1199</v>
      </c>
      <c r="P220" s="46" t="str">
        <f>HYPERLINK("https://nptel.ac.in/noc/courses/noc20/SEM1/noc20-ge02","https://nptel.ac.in/noc/courses/noc20/SEM1/noc20-ge02")</f>
        <v>https://nptel.ac.in/noc/courses/noc20/SEM1/noc20-ge02</v>
      </c>
      <c r="Q220" s="46" t="str">
        <f>HYPERLINK("https://nptel.ac.in/courses/110/105/110105097/","https://nptel.ac.in/courses/110/105/110105097/")</f>
        <v>https://nptel.ac.in/courses/110/105/110105097/</v>
      </c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  <c r="AB220" s="180"/>
      <c r="AC220" s="180"/>
      <c r="AD220" s="180"/>
    </row>
    <row r="221">
      <c r="A221" s="181">
        <v>220.0</v>
      </c>
      <c r="B221" s="34" t="s">
        <v>1200</v>
      </c>
      <c r="C221" s="56" t="s">
        <v>1165</v>
      </c>
      <c r="D221" s="56" t="s">
        <v>1201</v>
      </c>
      <c r="E221" s="56" t="s">
        <v>1202</v>
      </c>
      <c r="F221" s="57" t="s">
        <v>147</v>
      </c>
      <c r="G221" s="43" t="s">
        <v>4</v>
      </c>
      <c r="H221" s="43" t="s">
        <v>47</v>
      </c>
      <c r="I221" s="37">
        <v>44088.0</v>
      </c>
      <c r="J221" s="37">
        <v>44169.0</v>
      </c>
      <c r="K221" s="38">
        <v>44185.0</v>
      </c>
      <c r="L221" s="39" t="s">
        <v>28</v>
      </c>
      <c r="M221" s="39" t="s">
        <v>41</v>
      </c>
      <c r="N221" s="40" t="s">
        <v>42</v>
      </c>
      <c r="O221" s="45" t="s">
        <v>1203</v>
      </c>
      <c r="P221" s="46" t="str">
        <f>HYPERLINK("https://nptel.ac.in/noc/courses/noc19/SEM2/noc19-mg40","https://nptel.ac.in/noc/courses/noc19/SEM2/noc19-mg40")</f>
        <v>https://nptel.ac.in/noc/courses/noc19/SEM2/noc19-mg40</v>
      </c>
      <c r="Q221" s="46" t="str">
        <f>HYPERLINK("https://nptel.ac.in/courses/110/107/110107093/","https://nptel.ac.in/courses/110/107/110107093/")</f>
        <v>https://nptel.ac.in/courses/110/107/110107093/</v>
      </c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  <c r="AB221" s="180"/>
      <c r="AC221" s="180"/>
      <c r="AD221" s="180"/>
    </row>
    <row r="222">
      <c r="A222" s="181">
        <v>221.0</v>
      </c>
      <c r="B222" s="34" t="s">
        <v>1204</v>
      </c>
      <c r="C222" s="56" t="s">
        <v>1165</v>
      </c>
      <c r="D222" s="56" t="s">
        <v>1205</v>
      </c>
      <c r="E222" s="47" t="s">
        <v>1206</v>
      </c>
      <c r="F222" s="57" t="s">
        <v>147</v>
      </c>
      <c r="G222" s="36" t="s">
        <v>39</v>
      </c>
      <c r="H222" s="43" t="s">
        <v>47</v>
      </c>
      <c r="I222" s="37">
        <v>44088.0</v>
      </c>
      <c r="J222" s="37">
        <v>44141.0</v>
      </c>
      <c r="K222" s="38">
        <v>44185.0</v>
      </c>
      <c r="L222" s="39" t="s">
        <v>28</v>
      </c>
      <c r="M222" s="39" t="s">
        <v>41</v>
      </c>
      <c r="N222" s="40" t="s">
        <v>42</v>
      </c>
      <c r="O222" s="45" t="s">
        <v>1207</v>
      </c>
      <c r="P222" s="46" t="str">
        <f>HYPERLINK("https://nptel.ac.in/noc/courses/noc19/SEM2/noc19-mg55","https://nptel.ac.in/noc/courses/noc19/SEM2/noc19-mg55")</f>
        <v>https://nptel.ac.in/noc/courses/noc19/SEM2/noc19-mg55</v>
      </c>
      <c r="Q222" s="46" t="str">
        <f>HYPERLINK("https://nptel.ac.in/courses/110/107/110107094/","https://nptel.ac.in/courses/110/107/110107094/")</f>
        <v>https://nptel.ac.in/courses/110/107/110107094/</v>
      </c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</row>
    <row r="223">
      <c r="A223" s="181">
        <v>222.0</v>
      </c>
      <c r="B223" s="34" t="s">
        <v>1208</v>
      </c>
      <c r="C223" s="56" t="s">
        <v>1165</v>
      </c>
      <c r="D223" s="56" t="s">
        <v>1209</v>
      </c>
      <c r="E223" s="56" t="s">
        <v>1210</v>
      </c>
      <c r="F223" s="57" t="s">
        <v>147</v>
      </c>
      <c r="G223" s="43" t="s">
        <v>174</v>
      </c>
      <c r="H223" s="43" t="s">
        <v>47</v>
      </c>
      <c r="I223" s="37">
        <v>44088.0</v>
      </c>
      <c r="J223" s="37">
        <v>44113.0</v>
      </c>
      <c r="K223" s="38">
        <v>44183.0</v>
      </c>
      <c r="L223" s="39" t="s">
        <v>28</v>
      </c>
      <c r="M223" s="39" t="s">
        <v>41</v>
      </c>
      <c r="N223" s="40" t="s">
        <v>42</v>
      </c>
      <c r="O223" s="45" t="s">
        <v>1211</v>
      </c>
      <c r="P223" s="46" t="str">
        <f>HYPERLINK("https://nptel.ac.in/noc/courses/noc19/SEM2/noc19-mg46","https://nptel.ac.in/noc/courses/noc19/SEM2/noc19-mg46")</f>
        <v>https://nptel.ac.in/noc/courses/noc19/SEM2/noc19-mg46</v>
      </c>
      <c r="Q223" s="46" t="str">
        <f>HYPERLINK("https://nptel.ac.in/courses/110/107/110107095/","https://nptel.ac.in/courses/110/107/110107095/")</f>
        <v>https://nptel.ac.in/courses/110/107/110107095/</v>
      </c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</row>
    <row r="224">
      <c r="A224" s="181">
        <v>223.0</v>
      </c>
      <c r="B224" s="34" t="s">
        <v>1212</v>
      </c>
      <c r="C224" s="56" t="s">
        <v>1165</v>
      </c>
      <c r="D224" s="56" t="s">
        <v>1213</v>
      </c>
      <c r="E224" s="56" t="s">
        <v>1214</v>
      </c>
      <c r="F224" s="57" t="s">
        <v>147</v>
      </c>
      <c r="G224" s="43" t="s">
        <v>4</v>
      </c>
      <c r="H224" s="43" t="s">
        <v>47</v>
      </c>
      <c r="I224" s="37">
        <v>44088.0</v>
      </c>
      <c r="J224" s="37">
        <v>44169.0</v>
      </c>
      <c r="K224" s="38">
        <v>44185.0</v>
      </c>
      <c r="L224" s="39" t="s">
        <v>48</v>
      </c>
      <c r="M224" s="39" t="s">
        <v>41</v>
      </c>
      <c r="N224" s="40" t="s">
        <v>42</v>
      </c>
      <c r="O224" s="45" t="s">
        <v>1215</v>
      </c>
      <c r="P224" s="46" t="str">
        <f>HYPERLINK("https://nptel.ac.in/noc/courses/noc19/SEM2/noc19-mg31","https://nptel.ac.in/noc/courses/noc19/SEM2/noc19-mg31")</f>
        <v>https://nptel.ac.in/noc/courses/noc19/SEM2/noc19-mg31</v>
      </c>
      <c r="Q224" s="46" t="str">
        <f>HYPERLINK("https://nptel.ac.in/courses/110/107/110107081/","https://nptel.ac.in/courses/110/107/110107081/")</f>
        <v>https://nptel.ac.in/courses/110/107/110107081/</v>
      </c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</row>
    <row r="225">
      <c r="A225" s="181">
        <v>224.0</v>
      </c>
      <c r="B225" s="34" t="s">
        <v>1216</v>
      </c>
      <c r="C225" s="56" t="s">
        <v>1165</v>
      </c>
      <c r="D225" s="56" t="s">
        <v>1217</v>
      </c>
      <c r="E225" s="47" t="s">
        <v>1218</v>
      </c>
      <c r="F225" s="57" t="s">
        <v>147</v>
      </c>
      <c r="G225" s="36" t="s">
        <v>39</v>
      </c>
      <c r="H225" s="43" t="s">
        <v>47</v>
      </c>
      <c r="I225" s="37">
        <v>44088.0</v>
      </c>
      <c r="J225" s="37">
        <v>44141.0</v>
      </c>
      <c r="K225" s="38">
        <v>44185.0</v>
      </c>
      <c r="L225" s="39" t="s">
        <v>28</v>
      </c>
      <c r="M225" s="39" t="s">
        <v>29</v>
      </c>
      <c r="N225" s="40" t="s">
        <v>42</v>
      </c>
      <c r="O225" s="45" t="s">
        <v>1219</v>
      </c>
      <c r="P225" s="46" t="str">
        <f>HYPERLINK("https://nptel.ac.in/noc/courses/noc19/SEM2/noc19-mg49","https://nptel.ac.in/noc/courses/noc19/SEM2/noc19-mg49")</f>
        <v>https://nptel.ac.in/noc/courses/noc19/SEM2/noc19-mg49</v>
      </c>
      <c r="Q225" s="46" t="str">
        <f>HYPERLINK("https://nptel.ac.in/courses/110/107/110107080/","https://nptel.ac.in/courses/110/107/110107080/")</f>
        <v>https://nptel.ac.in/courses/110/107/110107080/</v>
      </c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</row>
    <row r="226">
      <c r="A226" s="181">
        <v>225.0</v>
      </c>
      <c r="B226" s="34" t="s">
        <v>1220</v>
      </c>
      <c r="C226" s="56" t="s">
        <v>1165</v>
      </c>
      <c r="D226" s="56" t="s">
        <v>1221</v>
      </c>
      <c r="E226" s="56" t="s">
        <v>1222</v>
      </c>
      <c r="F226" s="57" t="s">
        <v>147</v>
      </c>
      <c r="G226" s="36" t="s">
        <v>39</v>
      </c>
      <c r="H226" s="43" t="s">
        <v>47</v>
      </c>
      <c r="I226" s="37">
        <v>44088.0</v>
      </c>
      <c r="J226" s="37">
        <v>44141.0</v>
      </c>
      <c r="K226" s="38">
        <v>44183.0</v>
      </c>
      <c r="L226" s="39" t="s">
        <v>28</v>
      </c>
      <c r="M226" s="39" t="s">
        <v>41</v>
      </c>
      <c r="N226" s="40" t="s">
        <v>42</v>
      </c>
      <c r="O226" s="45" t="s">
        <v>1223</v>
      </c>
      <c r="P226" s="46" t="str">
        <f>HYPERLINK("https://nptel.ac.in/noc/courses/noc19/SEM1/noc19-mg20","https://nptel.ac.in/noc/courses/noc19/SEM1/noc19-mg20")</f>
        <v>https://nptel.ac.in/noc/courses/noc19/SEM1/noc19-mg20</v>
      </c>
      <c r="Q226" s="46" t="str">
        <f>HYPERLINK("https://nptel.ac.in/courses/110/107/110107116/","https://nptel.ac.in/courses/110/107/110107116/")</f>
        <v>https://nptel.ac.in/courses/110/107/110107116/</v>
      </c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</row>
    <row r="227">
      <c r="A227" s="181">
        <v>226.0</v>
      </c>
      <c r="B227" s="34" t="s">
        <v>1224</v>
      </c>
      <c r="C227" s="58" t="s">
        <v>1165</v>
      </c>
      <c r="D227" s="59" t="s">
        <v>1225</v>
      </c>
      <c r="E227" s="59" t="s">
        <v>1226</v>
      </c>
      <c r="F227" s="48" t="s">
        <v>698</v>
      </c>
      <c r="G227" s="43" t="s">
        <v>4</v>
      </c>
      <c r="H227" s="57" t="s">
        <v>40</v>
      </c>
      <c r="I227" s="37">
        <v>44088.0</v>
      </c>
      <c r="J227" s="37">
        <v>44169.0</v>
      </c>
      <c r="K227" s="38">
        <v>44184.0</v>
      </c>
      <c r="L227" s="39" t="s">
        <v>100</v>
      </c>
      <c r="M227" s="39" t="s">
        <v>29</v>
      </c>
      <c r="N227" s="40" t="s">
        <v>42</v>
      </c>
      <c r="O227" s="45" t="s">
        <v>1227</v>
      </c>
      <c r="P227" s="42"/>
      <c r="Q227" s="42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</row>
    <row r="228">
      <c r="A228" s="181">
        <v>227.0</v>
      </c>
      <c r="B228" s="34" t="s">
        <v>1228</v>
      </c>
      <c r="C228" s="58" t="s">
        <v>1165</v>
      </c>
      <c r="D228" s="59" t="s">
        <v>1229</v>
      </c>
      <c r="E228" s="59" t="s">
        <v>1230</v>
      </c>
      <c r="F228" s="43" t="s">
        <v>83</v>
      </c>
      <c r="G228" s="36" t="s">
        <v>39</v>
      </c>
      <c r="H228" s="43" t="s">
        <v>47</v>
      </c>
      <c r="I228" s="37">
        <v>44088.0</v>
      </c>
      <c r="J228" s="37">
        <v>44141.0</v>
      </c>
      <c r="K228" s="38">
        <v>44183.0</v>
      </c>
      <c r="L228" s="39" t="s">
        <v>28</v>
      </c>
      <c r="M228" s="39" t="s">
        <v>29</v>
      </c>
      <c r="N228" s="40" t="s">
        <v>42</v>
      </c>
      <c r="O228" s="45" t="s">
        <v>1231</v>
      </c>
      <c r="P228" s="46" t="str">
        <f>HYPERLINK("https://nptel.ac.in/noc/courses/noc19/SEM2/noc19-mg37","https://nptel.ac.in/noc/courses/noc19/SEM2/noc19-mg37")</f>
        <v>https://nptel.ac.in/noc/courses/noc19/SEM2/noc19-mg37</v>
      </c>
      <c r="Q228" s="46" t="str">
        <f>HYPERLINK("https://nptel.ac.in/courses/110/101/110101131/","https://nptel.ac.in/courses/110/101/110101131/")</f>
        <v>https://nptel.ac.in/courses/110/101/110101131/</v>
      </c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</row>
    <row r="229">
      <c r="A229" s="181">
        <v>228.0</v>
      </c>
      <c r="B229" s="34" t="s">
        <v>1232</v>
      </c>
      <c r="C229" s="58" t="s">
        <v>1165</v>
      </c>
      <c r="D229" s="59" t="s">
        <v>1233</v>
      </c>
      <c r="E229" s="59" t="s">
        <v>1230</v>
      </c>
      <c r="F229" s="43" t="s">
        <v>83</v>
      </c>
      <c r="G229" s="43" t="s">
        <v>174</v>
      </c>
      <c r="H229" s="43" t="s">
        <v>47</v>
      </c>
      <c r="I229" s="37">
        <v>44088.0</v>
      </c>
      <c r="J229" s="37">
        <v>44113.0</v>
      </c>
      <c r="K229" s="38">
        <v>44183.0</v>
      </c>
      <c r="L229" s="39" t="s">
        <v>28</v>
      </c>
      <c r="M229" s="39" t="s">
        <v>29</v>
      </c>
      <c r="N229" s="40" t="s">
        <v>42</v>
      </c>
      <c r="O229" s="45" t="s">
        <v>1234</v>
      </c>
      <c r="P229" s="46" t="str">
        <f>HYPERLINK("https://nptel.ac.in/noc/courses/noc19/SEM2/noc19-mg38","https://nptel.ac.in/noc/courses/noc19/SEM2/noc19-mg38")</f>
        <v>https://nptel.ac.in/noc/courses/noc19/SEM2/noc19-mg38</v>
      </c>
      <c r="Q229" s="46" t="str">
        <f>HYPERLINK("https://nptel.ac.in/courses/110/101/110101132/","https://nptel.ac.in/courses/110/101/110101132/")</f>
        <v>https://nptel.ac.in/courses/110/101/110101132/</v>
      </c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</row>
    <row r="230">
      <c r="A230" s="181">
        <v>229.0</v>
      </c>
      <c r="B230" s="34" t="s">
        <v>1235</v>
      </c>
      <c r="C230" s="58" t="s">
        <v>1165</v>
      </c>
      <c r="D230" s="58" t="s">
        <v>1236</v>
      </c>
      <c r="E230" s="47" t="s">
        <v>1218</v>
      </c>
      <c r="F230" s="57" t="s">
        <v>147</v>
      </c>
      <c r="G230" s="43" t="s">
        <v>4</v>
      </c>
      <c r="H230" s="57" t="s">
        <v>40</v>
      </c>
      <c r="I230" s="37">
        <v>44088.0</v>
      </c>
      <c r="J230" s="37">
        <v>44169.0</v>
      </c>
      <c r="K230" s="38">
        <v>44185.0</v>
      </c>
      <c r="L230" s="39" t="s">
        <v>28</v>
      </c>
      <c r="M230" s="39" t="s">
        <v>49</v>
      </c>
      <c r="N230" s="40" t="s">
        <v>42</v>
      </c>
      <c r="O230" s="45" t="s">
        <v>1237</v>
      </c>
      <c r="P230" s="42"/>
      <c r="Q230" s="42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</row>
    <row r="231">
      <c r="A231" s="181">
        <v>230.0</v>
      </c>
      <c r="B231" s="34" t="s">
        <v>1238</v>
      </c>
      <c r="C231" s="47" t="s">
        <v>1165</v>
      </c>
      <c r="D231" s="56" t="s">
        <v>1239</v>
      </c>
      <c r="E231" s="47" t="s">
        <v>1240</v>
      </c>
      <c r="F231" s="57" t="s">
        <v>147</v>
      </c>
      <c r="G231" s="43" t="s">
        <v>4</v>
      </c>
      <c r="H231" s="43" t="s">
        <v>40</v>
      </c>
      <c r="I231" s="37">
        <v>44088.0</v>
      </c>
      <c r="J231" s="37">
        <v>44169.0</v>
      </c>
      <c r="K231" s="38">
        <v>44184.0</v>
      </c>
      <c r="L231" s="39" t="s">
        <v>28</v>
      </c>
      <c r="M231" s="39" t="s">
        <v>41</v>
      </c>
      <c r="N231" s="40" t="s">
        <v>42</v>
      </c>
      <c r="O231" s="45" t="s">
        <v>1241</v>
      </c>
      <c r="P231" s="42"/>
      <c r="Q231" s="42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</row>
    <row r="232">
      <c r="A232" s="181">
        <v>231.0</v>
      </c>
      <c r="B232" s="34" t="s">
        <v>1242</v>
      </c>
      <c r="C232" s="47" t="s">
        <v>1165</v>
      </c>
      <c r="D232" s="56" t="s">
        <v>1243</v>
      </c>
      <c r="E232" s="56" t="s">
        <v>1244</v>
      </c>
      <c r="F232" s="43" t="s">
        <v>83</v>
      </c>
      <c r="G232" s="36" t="s">
        <v>39</v>
      </c>
      <c r="H232" s="57" t="s">
        <v>40</v>
      </c>
      <c r="I232" s="37">
        <v>44088.0</v>
      </c>
      <c r="J232" s="37">
        <v>44141.0</v>
      </c>
      <c r="K232" s="38">
        <v>44183.0</v>
      </c>
      <c r="L232" s="39" t="s">
        <v>28</v>
      </c>
      <c r="M232" s="39" t="s">
        <v>41</v>
      </c>
      <c r="N232" s="40" t="s">
        <v>42</v>
      </c>
      <c r="O232" s="45" t="s">
        <v>1245</v>
      </c>
      <c r="P232" s="42"/>
      <c r="Q232" s="42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  <c r="AB232" s="180"/>
      <c r="AC232" s="180"/>
      <c r="AD232" s="180"/>
    </row>
    <row r="233">
      <c r="A233" s="181">
        <v>232.0</v>
      </c>
      <c r="B233" s="34" t="s">
        <v>1246</v>
      </c>
      <c r="C233" s="47" t="s">
        <v>1165</v>
      </c>
      <c r="D233" s="47" t="s">
        <v>1247</v>
      </c>
      <c r="E233" s="47" t="s">
        <v>1248</v>
      </c>
      <c r="F233" s="48" t="s">
        <v>57</v>
      </c>
      <c r="G233" s="36" t="s">
        <v>39</v>
      </c>
      <c r="H233" s="57" t="s">
        <v>40</v>
      </c>
      <c r="I233" s="37">
        <v>44088.0</v>
      </c>
      <c r="J233" s="37">
        <v>44141.0</v>
      </c>
      <c r="K233" s="38">
        <v>44183.0</v>
      </c>
      <c r="L233" s="60" t="s">
        <v>100</v>
      </c>
      <c r="M233" s="60" t="s">
        <v>41</v>
      </c>
      <c r="N233" s="141" t="s">
        <v>42</v>
      </c>
      <c r="O233" s="45" t="s">
        <v>1249</v>
      </c>
      <c r="P233" s="42"/>
      <c r="Q233" s="42"/>
      <c r="R233" s="180"/>
      <c r="S233" s="180"/>
      <c r="T233" s="180"/>
      <c r="U233" s="180"/>
      <c r="V233" s="180"/>
      <c r="W233" s="180"/>
      <c r="X233" s="180"/>
      <c r="Y233" s="180"/>
      <c r="Z233" s="180"/>
      <c r="AA233" s="180"/>
      <c r="AB233" s="180"/>
      <c r="AC233" s="180"/>
      <c r="AD233" s="180"/>
    </row>
    <row r="234">
      <c r="A234" s="181">
        <v>233.0</v>
      </c>
      <c r="B234" s="34" t="s">
        <v>1250</v>
      </c>
      <c r="C234" s="47" t="s">
        <v>1165</v>
      </c>
      <c r="D234" s="47" t="s">
        <v>1251</v>
      </c>
      <c r="E234" s="47" t="s">
        <v>1252</v>
      </c>
      <c r="F234" s="48" t="s">
        <v>57</v>
      </c>
      <c r="G234" s="43" t="s">
        <v>4</v>
      </c>
      <c r="H234" s="57" t="s">
        <v>40</v>
      </c>
      <c r="I234" s="37">
        <v>44088.0</v>
      </c>
      <c r="J234" s="37">
        <v>44169.0</v>
      </c>
      <c r="K234" s="38">
        <v>44185.0</v>
      </c>
      <c r="L234" s="39" t="s">
        <v>28</v>
      </c>
      <c r="M234" s="39" t="s">
        <v>49</v>
      </c>
      <c r="N234" s="40" t="s">
        <v>42</v>
      </c>
      <c r="O234" s="45" t="s">
        <v>1253</v>
      </c>
      <c r="P234" s="42"/>
      <c r="Q234" s="42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  <c r="AB234" s="180"/>
      <c r="AC234" s="180"/>
      <c r="AD234" s="180"/>
    </row>
    <row r="235">
      <c r="A235" s="181">
        <v>234.0</v>
      </c>
      <c r="B235" s="34" t="s">
        <v>1254</v>
      </c>
      <c r="C235" s="47" t="s">
        <v>1165</v>
      </c>
      <c r="D235" s="47" t="s">
        <v>1255</v>
      </c>
      <c r="E235" s="47" t="s">
        <v>1256</v>
      </c>
      <c r="F235" s="48" t="s">
        <v>57</v>
      </c>
      <c r="G235" s="43" t="s">
        <v>4</v>
      </c>
      <c r="H235" s="57" t="s">
        <v>40</v>
      </c>
      <c r="I235" s="37">
        <v>44088.0</v>
      </c>
      <c r="J235" s="37">
        <v>44169.0</v>
      </c>
      <c r="K235" s="38">
        <v>44185.0</v>
      </c>
      <c r="L235" s="39" t="s">
        <v>100</v>
      </c>
      <c r="M235" s="39" t="s">
        <v>41</v>
      </c>
      <c r="N235" s="40" t="s">
        <v>42</v>
      </c>
      <c r="O235" s="45" t="s">
        <v>1257</v>
      </c>
      <c r="P235" s="42"/>
      <c r="Q235" s="42"/>
      <c r="R235" s="180"/>
      <c r="S235" s="180"/>
      <c r="T235" s="180"/>
      <c r="U235" s="180"/>
      <c r="V235" s="180"/>
      <c r="W235" s="180"/>
      <c r="X235" s="180"/>
      <c r="Y235" s="180"/>
      <c r="Z235" s="180"/>
      <c r="AA235" s="180"/>
      <c r="AB235" s="180"/>
      <c r="AC235" s="180"/>
      <c r="AD235" s="180"/>
    </row>
    <row r="236">
      <c r="A236" s="181">
        <v>235.0</v>
      </c>
      <c r="B236" s="34" t="s">
        <v>1258</v>
      </c>
      <c r="C236" s="47" t="s">
        <v>1165</v>
      </c>
      <c r="D236" s="47" t="s">
        <v>1259</v>
      </c>
      <c r="E236" s="47" t="s">
        <v>1260</v>
      </c>
      <c r="F236" s="48" t="s">
        <v>57</v>
      </c>
      <c r="G236" s="43" t="s">
        <v>4</v>
      </c>
      <c r="H236" s="57" t="s">
        <v>40</v>
      </c>
      <c r="I236" s="37">
        <v>44088.0</v>
      </c>
      <c r="J236" s="37">
        <v>44169.0</v>
      </c>
      <c r="K236" s="38">
        <v>44184.0</v>
      </c>
      <c r="L236" s="39" t="s">
        <v>100</v>
      </c>
      <c r="M236" s="39" t="s">
        <v>49</v>
      </c>
      <c r="N236" s="40" t="s">
        <v>42</v>
      </c>
      <c r="O236" s="45" t="s">
        <v>1261</v>
      </c>
      <c r="P236" s="42"/>
      <c r="Q236" s="42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  <c r="AB236" s="180"/>
      <c r="AC236" s="180"/>
      <c r="AD236" s="180"/>
    </row>
    <row r="237">
      <c r="A237" s="181">
        <v>236.0</v>
      </c>
      <c r="B237" s="34" t="s">
        <v>1262</v>
      </c>
      <c r="C237" s="47" t="s">
        <v>1165</v>
      </c>
      <c r="D237" s="47" t="s">
        <v>1263</v>
      </c>
      <c r="E237" s="47" t="s">
        <v>1264</v>
      </c>
      <c r="F237" s="57" t="s">
        <v>147</v>
      </c>
      <c r="G237" s="36" t="s">
        <v>39</v>
      </c>
      <c r="H237" s="43" t="s">
        <v>40</v>
      </c>
      <c r="I237" s="37">
        <v>44088.0</v>
      </c>
      <c r="J237" s="37">
        <v>44141.0</v>
      </c>
      <c r="K237" s="38">
        <v>44183.0</v>
      </c>
      <c r="L237" s="39" t="s">
        <v>100</v>
      </c>
      <c r="M237" s="39" t="s">
        <v>41</v>
      </c>
      <c r="N237" s="40" t="s">
        <v>42</v>
      </c>
      <c r="O237" s="45" t="s">
        <v>1265</v>
      </c>
      <c r="P237" s="42"/>
      <c r="Q237" s="42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  <c r="AB237" s="180"/>
      <c r="AC237" s="180"/>
      <c r="AD237" s="180"/>
    </row>
    <row r="238">
      <c r="A238" s="181">
        <v>237.0</v>
      </c>
      <c r="B238" s="34" t="s">
        <v>1266</v>
      </c>
      <c r="C238" s="47" t="s">
        <v>1165</v>
      </c>
      <c r="D238" s="75" t="s">
        <v>1267</v>
      </c>
      <c r="E238" s="75" t="s">
        <v>1268</v>
      </c>
      <c r="F238" s="142" t="s">
        <v>1269</v>
      </c>
      <c r="G238" s="43" t="s">
        <v>174</v>
      </c>
      <c r="H238" s="43" t="s">
        <v>47</v>
      </c>
      <c r="I238" s="37">
        <v>44088.0</v>
      </c>
      <c r="J238" s="37">
        <v>44113.0</v>
      </c>
      <c r="K238" s="38">
        <v>44185.0</v>
      </c>
      <c r="L238" s="39" t="s">
        <v>28</v>
      </c>
      <c r="M238" s="39" t="s">
        <v>41</v>
      </c>
      <c r="N238" s="40" t="s">
        <v>42</v>
      </c>
      <c r="O238" s="45" t="s">
        <v>1270</v>
      </c>
      <c r="P238" s="46" t="str">
        <f>HYPERLINK("https://nptel.ac.in/noc/courses/noc19/SEM2/noc19-mg43","https://nptel.ac.in/noc/courses/noc19/SEM2/noc19-mg43")</f>
        <v>https://nptel.ac.in/noc/courses/noc19/SEM2/noc19-mg43</v>
      </c>
      <c r="Q238" s="46" t="str">
        <f>HYPERLINK("https://nptel.ac.in/courses/110/106/110106134/","https://nptel.ac.in/courses/110/106/110106134/")</f>
        <v>https://nptel.ac.in/courses/110/106/110106134/</v>
      </c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  <c r="AB238" s="180"/>
      <c r="AC238" s="180"/>
      <c r="AD238" s="180"/>
    </row>
    <row r="239">
      <c r="A239" s="181">
        <v>238.0</v>
      </c>
      <c r="B239" s="34" t="s">
        <v>1271</v>
      </c>
      <c r="C239" s="47" t="s">
        <v>1165</v>
      </c>
      <c r="D239" s="47" t="s">
        <v>1272</v>
      </c>
      <c r="E239" s="47" t="s">
        <v>1273</v>
      </c>
      <c r="F239" s="48" t="s">
        <v>147</v>
      </c>
      <c r="G239" s="43" t="s">
        <v>4</v>
      </c>
      <c r="H239" s="43" t="s">
        <v>47</v>
      </c>
      <c r="I239" s="37">
        <v>44088.0</v>
      </c>
      <c r="J239" s="37">
        <v>44169.0</v>
      </c>
      <c r="K239" s="38">
        <v>44185.0</v>
      </c>
      <c r="L239" s="39" t="s">
        <v>28</v>
      </c>
      <c r="M239" s="39" t="s">
        <v>41</v>
      </c>
      <c r="N239" s="40" t="s">
        <v>42</v>
      </c>
      <c r="O239" s="45" t="s">
        <v>1274</v>
      </c>
      <c r="P239" s="46" t="str">
        <f>HYPERLINK("https://nptel.ac.in/noc/courses/noc19/SEM2/noc19-mg32","https://nptel.ac.in/noc/courses/noc19/SEM2/noc19-mg32")</f>
        <v>https://nptel.ac.in/noc/courses/noc19/SEM2/noc19-mg32</v>
      </c>
      <c r="Q239" s="46" t="str">
        <f>HYPERLINK("https://nptel.ac.in/courses/110/107/110107126/","https://nptel.ac.in/courses/110/107/110107126/")</f>
        <v>https://nptel.ac.in/courses/110/107/110107126/</v>
      </c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  <c r="AB239" s="180"/>
      <c r="AC239" s="180"/>
      <c r="AD239" s="180"/>
    </row>
    <row r="240">
      <c r="A240" s="181">
        <v>239.0</v>
      </c>
      <c r="B240" s="34" t="s">
        <v>1275</v>
      </c>
      <c r="C240" s="35" t="s">
        <v>1165</v>
      </c>
      <c r="D240" s="58" t="s">
        <v>1276</v>
      </c>
      <c r="E240" s="35" t="s">
        <v>1202</v>
      </c>
      <c r="F240" s="36" t="s">
        <v>147</v>
      </c>
      <c r="G240" s="43" t="s">
        <v>4</v>
      </c>
      <c r="H240" s="43" t="s">
        <v>47</v>
      </c>
      <c r="I240" s="37">
        <v>44088.0</v>
      </c>
      <c r="J240" s="37">
        <v>44169.0</v>
      </c>
      <c r="K240" s="38">
        <v>44184.0</v>
      </c>
      <c r="L240" s="39" t="s">
        <v>28</v>
      </c>
      <c r="M240" s="39" t="s">
        <v>49</v>
      </c>
      <c r="N240" s="40" t="s">
        <v>42</v>
      </c>
      <c r="O240" s="45" t="s">
        <v>1277</v>
      </c>
      <c r="P240" s="46" t="str">
        <f>HYPERLINK("https://nptel.ac.in/noc/courses/noc19/SEM2/noc19-mg36","https://nptel.ac.in/noc/courses/noc19/SEM2/noc19-mg36")</f>
        <v>https://nptel.ac.in/noc/courses/noc19/SEM2/noc19-mg36</v>
      </c>
      <c r="Q240" s="46" t="str">
        <f>HYPERLINK("https://nptel.ac.in/courses/110/107/110107127/","https://nptel.ac.in/courses/110/107/110107127/")</f>
        <v>https://nptel.ac.in/courses/110/107/110107127/</v>
      </c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</row>
    <row r="241">
      <c r="A241" s="181">
        <v>240.0</v>
      </c>
      <c r="B241" s="34" t="s">
        <v>1278</v>
      </c>
      <c r="C241" s="35" t="s">
        <v>1165</v>
      </c>
      <c r="D241" s="143" t="s">
        <v>1279</v>
      </c>
      <c r="E241" s="47" t="s">
        <v>1210</v>
      </c>
      <c r="F241" s="36" t="s">
        <v>147</v>
      </c>
      <c r="G241" s="36" t="s">
        <v>39</v>
      </c>
      <c r="H241" s="43" t="s">
        <v>47</v>
      </c>
      <c r="I241" s="37">
        <v>44088.0</v>
      </c>
      <c r="J241" s="37">
        <v>44141.0</v>
      </c>
      <c r="K241" s="38">
        <v>44183.0</v>
      </c>
      <c r="L241" s="39" t="s">
        <v>48</v>
      </c>
      <c r="M241" s="39" t="s">
        <v>41</v>
      </c>
      <c r="N241" s="40" t="s">
        <v>42</v>
      </c>
      <c r="O241" s="45" t="s">
        <v>1280</v>
      </c>
      <c r="P241" s="44" t="s">
        <v>1281</v>
      </c>
      <c r="Q241" s="44" t="s">
        <v>1282</v>
      </c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</row>
    <row r="242">
      <c r="A242" s="181">
        <v>241.0</v>
      </c>
      <c r="B242" s="34" t="s">
        <v>1283</v>
      </c>
      <c r="C242" s="35" t="s">
        <v>1165</v>
      </c>
      <c r="D242" s="47" t="s">
        <v>1284</v>
      </c>
      <c r="E242" s="47" t="s">
        <v>1285</v>
      </c>
      <c r="F242" s="48" t="s">
        <v>83</v>
      </c>
      <c r="G242" s="43" t="s">
        <v>4</v>
      </c>
      <c r="H242" s="48" t="s">
        <v>1286</v>
      </c>
      <c r="I242" s="37">
        <v>44088.0</v>
      </c>
      <c r="J242" s="37">
        <v>44169.0</v>
      </c>
      <c r="K242" s="38">
        <v>44184.0</v>
      </c>
      <c r="L242" s="39" t="s">
        <v>28</v>
      </c>
      <c r="M242" s="39" t="s">
        <v>49</v>
      </c>
      <c r="N242" s="40" t="s">
        <v>42</v>
      </c>
      <c r="O242" s="45" t="s">
        <v>1287</v>
      </c>
      <c r="P242" s="42"/>
      <c r="Q242" s="46" t="str">
        <f>HYPERLINK("https://nptel.ac.in/courses/110/101/110101005/","https://nptel.ac.in/courses/110/101/110101005/")</f>
        <v>https://nptel.ac.in/courses/110/101/110101005/</v>
      </c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</row>
    <row r="243">
      <c r="A243" s="181">
        <v>242.0</v>
      </c>
      <c r="B243" s="34" t="s">
        <v>1288</v>
      </c>
      <c r="C243" s="35" t="s">
        <v>1165</v>
      </c>
      <c r="D243" s="102" t="s">
        <v>1289</v>
      </c>
      <c r="E243" s="89" t="s">
        <v>1290</v>
      </c>
      <c r="F243" s="101" t="s">
        <v>38</v>
      </c>
      <c r="G243" s="52" t="s">
        <v>263</v>
      </c>
      <c r="H243" s="65" t="s">
        <v>47</v>
      </c>
      <c r="I243" s="37">
        <v>44088.0</v>
      </c>
      <c r="J243" s="37">
        <v>44141.0</v>
      </c>
      <c r="K243" s="38">
        <v>44184.0</v>
      </c>
      <c r="L243" s="39" t="s">
        <v>48</v>
      </c>
      <c r="M243" s="39" t="s">
        <v>41</v>
      </c>
      <c r="N243" s="40" t="s">
        <v>42</v>
      </c>
      <c r="O243" s="45" t="s">
        <v>1291</v>
      </c>
      <c r="P243" s="66" t="s">
        <v>1292</v>
      </c>
      <c r="Q243" s="66" t="s">
        <v>1293</v>
      </c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</row>
    <row r="244">
      <c r="A244" s="181">
        <v>243.0</v>
      </c>
      <c r="B244" s="34" t="s">
        <v>1294</v>
      </c>
      <c r="C244" s="35" t="s">
        <v>1165</v>
      </c>
      <c r="D244" s="102" t="s">
        <v>1295</v>
      </c>
      <c r="E244" s="128" t="s">
        <v>1296</v>
      </c>
      <c r="F244" s="103" t="s">
        <v>38</v>
      </c>
      <c r="G244" s="69" t="s">
        <v>263</v>
      </c>
      <c r="H244" s="70" t="s">
        <v>47</v>
      </c>
      <c r="I244" s="37">
        <v>44088.0</v>
      </c>
      <c r="J244" s="37">
        <v>44141.0</v>
      </c>
      <c r="K244" s="38">
        <v>44185.0</v>
      </c>
      <c r="L244" s="39" t="s">
        <v>100</v>
      </c>
      <c r="M244" s="39" t="s">
        <v>41</v>
      </c>
      <c r="N244" s="40" t="s">
        <v>42</v>
      </c>
      <c r="O244" s="45" t="s">
        <v>1297</v>
      </c>
      <c r="P244" s="66" t="s">
        <v>1298</v>
      </c>
      <c r="Q244" s="66" t="s">
        <v>1299</v>
      </c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</row>
    <row r="245">
      <c r="A245" s="181">
        <v>244.0</v>
      </c>
      <c r="B245" s="34" t="s">
        <v>1300</v>
      </c>
      <c r="C245" s="35" t="s">
        <v>1165</v>
      </c>
      <c r="D245" s="72" t="s">
        <v>1301</v>
      </c>
      <c r="E245" s="73" t="s">
        <v>1302</v>
      </c>
      <c r="F245" s="74" t="s">
        <v>1303</v>
      </c>
      <c r="G245" s="36" t="s">
        <v>39</v>
      </c>
      <c r="H245" s="57" t="s">
        <v>40</v>
      </c>
      <c r="I245" s="37">
        <v>44088.0</v>
      </c>
      <c r="J245" s="37">
        <v>44141.0</v>
      </c>
      <c r="K245" s="38">
        <v>44183.0</v>
      </c>
      <c r="L245" s="39" t="s">
        <v>28</v>
      </c>
      <c r="M245" s="39" t="s">
        <v>41</v>
      </c>
      <c r="N245" s="40" t="s">
        <v>42</v>
      </c>
      <c r="O245" s="45" t="s">
        <v>1304</v>
      </c>
      <c r="P245" s="53"/>
      <c r="Q245" s="53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</row>
    <row r="246">
      <c r="A246" s="181">
        <v>245.0</v>
      </c>
      <c r="B246" s="34" t="s">
        <v>1305</v>
      </c>
      <c r="C246" s="35" t="s">
        <v>1165</v>
      </c>
      <c r="D246" s="72" t="s">
        <v>1306</v>
      </c>
      <c r="E246" s="73" t="s">
        <v>1307</v>
      </c>
      <c r="F246" s="74" t="s">
        <v>1052</v>
      </c>
      <c r="G246" s="43" t="s">
        <v>4</v>
      </c>
      <c r="H246" s="57" t="s">
        <v>40</v>
      </c>
      <c r="I246" s="37">
        <v>44088.0</v>
      </c>
      <c r="J246" s="37">
        <v>44169.0</v>
      </c>
      <c r="K246" s="38">
        <v>44184.0</v>
      </c>
      <c r="L246" s="39" t="s">
        <v>28</v>
      </c>
      <c r="M246" s="39" t="s">
        <v>41</v>
      </c>
      <c r="N246" s="40" t="s">
        <v>42</v>
      </c>
      <c r="O246" s="45" t="s">
        <v>1308</v>
      </c>
      <c r="P246" s="53"/>
      <c r="Q246" s="53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</row>
    <row r="247">
      <c r="A247" s="181">
        <v>246.0</v>
      </c>
      <c r="B247" s="34" t="s">
        <v>1321</v>
      </c>
      <c r="C247" s="56" t="s">
        <v>1310</v>
      </c>
      <c r="D247" s="56" t="s">
        <v>1322</v>
      </c>
      <c r="E247" s="56" t="s">
        <v>1323</v>
      </c>
      <c r="F247" s="144" t="s">
        <v>628</v>
      </c>
      <c r="G247" s="36" t="s">
        <v>39</v>
      </c>
      <c r="H247" s="43" t="s">
        <v>47</v>
      </c>
      <c r="I247" s="37">
        <v>44088.0</v>
      </c>
      <c r="J247" s="37">
        <v>44141.0</v>
      </c>
      <c r="K247" s="38">
        <v>44184.0</v>
      </c>
      <c r="L247" s="39" t="s">
        <v>28</v>
      </c>
      <c r="M247" s="39" t="s">
        <v>49</v>
      </c>
      <c r="N247" s="40" t="s">
        <v>42</v>
      </c>
      <c r="O247" s="45" t="s">
        <v>1324</v>
      </c>
      <c r="P247" s="46" t="str">
        <f>HYPERLINK("https://nptel.ac.in/noc/courses/noc19/SEM2/noc19-ma24","https://nptel.ac.in/noc/courses/noc19/SEM2/noc19-ma24")</f>
        <v>https://nptel.ac.in/noc/courses/noc19/SEM2/noc19-ma24</v>
      </c>
      <c r="Q247" s="46" t="str">
        <f>HYPERLINK("https://nptel.ac.in/courses/111/106/111106113/","https://nptel.ac.in/courses/111/106/111106113/")</f>
        <v>https://nptel.ac.in/courses/111/106/111106113/</v>
      </c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</row>
    <row r="248">
      <c r="A248" s="181">
        <v>247.0</v>
      </c>
      <c r="B248" s="34" t="s">
        <v>1325</v>
      </c>
      <c r="C248" s="56" t="s">
        <v>1310</v>
      </c>
      <c r="D248" s="56" t="s">
        <v>1326</v>
      </c>
      <c r="E248" s="56" t="s">
        <v>1327</v>
      </c>
      <c r="F248" s="43" t="s">
        <v>421</v>
      </c>
      <c r="G248" s="43" t="s">
        <v>4</v>
      </c>
      <c r="H248" s="48" t="s">
        <v>47</v>
      </c>
      <c r="I248" s="37">
        <v>44088.0</v>
      </c>
      <c r="J248" s="37">
        <v>44169.0</v>
      </c>
      <c r="K248" s="38">
        <v>44184.0</v>
      </c>
      <c r="L248" s="39" t="s">
        <v>28</v>
      </c>
      <c r="M248" s="39" t="s">
        <v>41</v>
      </c>
      <c r="N248" s="40" t="s">
        <v>42</v>
      </c>
      <c r="O248" s="45" t="s">
        <v>1328</v>
      </c>
      <c r="P248" s="46" t="str">
        <f>HYPERLINK("https://nptel.ac.in/noc/courses/noc19/SEM2/noc19-ma32","https://nptel.ac.in/noc/courses/noc19/SEM2/noc19-ma32")</f>
        <v>https://nptel.ac.in/noc/courses/noc19/SEM2/noc19-ma32</v>
      </c>
      <c r="Q248" s="46" t="str">
        <f>HYPERLINK("https://nptel.ac.in/courses/111/105/111105042/","https://nptel.ac.in/courses/111/105/111105042/")</f>
        <v>https://nptel.ac.in/courses/111/105/111105042/</v>
      </c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</row>
    <row r="249">
      <c r="A249" s="181">
        <v>248.0</v>
      </c>
      <c r="B249" s="34" t="s">
        <v>1329</v>
      </c>
      <c r="C249" s="56" t="s">
        <v>1310</v>
      </c>
      <c r="D249" s="56" t="s">
        <v>1330</v>
      </c>
      <c r="E249" s="56" t="s">
        <v>719</v>
      </c>
      <c r="F249" s="43" t="s">
        <v>57</v>
      </c>
      <c r="G249" s="36" t="s">
        <v>39</v>
      </c>
      <c r="H249" s="43" t="s">
        <v>47</v>
      </c>
      <c r="I249" s="37">
        <v>44088.0</v>
      </c>
      <c r="J249" s="37">
        <v>44141.0</v>
      </c>
      <c r="K249" s="38">
        <v>44184.0</v>
      </c>
      <c r="L249" s="39" t="s">
        <v>100</v>
      </c>
      <c r="M249" s="39" t="s">
        <v>49</v>
      </c>
      <c r="N249" s="40" t="s">
        <v>42</v>
      </c>
      <c r="O249" s="45" t="s">
        <v>1331</v>
      </c>
      <c r="P249" s="46" t="str">
        <f>HYPERLINK("https://nptel.ac.in/noc/courses/noc19/SEM2/noc19-ma23","https://nptel.ac.in/noc/courses/noc19/SEM2/noc19-ma23")</f>
        <v>https://nptel.ac.in/noc/courses/noc19/SEM2/noc19-ma23</v>
      </c>
      <c r="Q249" s="46" t="str">
        <f>HYPERLINK("https://nptel.ac.in/courses/111/105/111105112/","https://nptel.ac.in/courses/111/105/111105112/")</f>
        <v>https://nptel.ac.in/courses/111/105/111105112/</v>
      </c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</row>
    <row r="250">
      <c r="A250" s="181">
        <v>249.0</v>
      </c>
      <c r="B250" s="34" t="s">
        <v>1332</v>
      </c>
      <c r="C250" s="56" t="s">
        <v>1310</v>
      </c>
      <c r="D250" s="47" t="s">
        <v>1333</v>
      </c>
      <c r="E250" s="47" t="s">
        <v>1334</v>
      </c>
      <c r="F250" s="48" t="s">
        <v>1335</v>
      </c>
      <c r="G250" s="43" t="s">
        <v>4</v>
      </c>
      <c r="H250" s="57" t="s">
        <v>40</v>
      </c>
      <c r="I250" s="37">
        <v>44088.0</v>
      </c>
      <c r="J250" s="37">
        <v>44169.0</v>
      </c>
      <c r="K250" s="38">
        <v>44185.0</v>
      </c>
      <c r="L250" s="39" t="s">
        <v>100</v>
      </c>
      <c r="M250" s="39" t="s">
        <v>49</v>
      </c>
      <c r="N250" s="40" t="s">
        <v>42</v>
      </c>
      <c r="O250" s="45" t="s">
        <v>1336</v>
      </c>
      <c r="P250" s="42"/>
      <c r="Q250" s="42"/>
      <c r="R250" s="180"/>
      <c r="S250" s="180"/>
      <c r="T250" s="180"/>
      <c r="U250" s="180"/>
      <c r="V250" s="180"/>
      <c r="W250" s="180"/>
      <c r="X250" s="180"/>
      <c r="Y250" s="180"/>
      <c r="Z250" s="180"/>
      <c r="AA250" s="180"/>
      <c r="AB250" s="180"/>
      <c r="AC250" s="180"/>
      <c r="AD250" s="180"/>
    </row>
    <row r="251">
      <c r="A251" s="181">
        <v>250.0</v>
      </c>
      <c r="B251" s="34" t="s">
        <v>1337</v>
      </c>
      <c r="C251" s="56" t="s">
        <v>1310</v>
      </c>
      <c r="D251" s="56" t="s">
        <v>1338</v>
      </c>
      <c r="E251" s="47" t="s">
        <v>1339</v>
      </c>
      <c r="F251" s="43" t="s">
        <v>57</v>
      </c>
      <c r="G251" s="43" t="s">
        <v>4</v>
      </c>
      <c r="H251" s="43" t="s">
        <v>47</v>
      </c>
      <c r="I251" s="37">
        <v>44088.0</v>
      </c>
      <c r="J251" s="37">
        <v>44169.0</v>
      </c>
      <c r="K251" s="38">
        <v>44185.0</v>
      </c>
      <c r="L251" s="39" t="s">
        <v>100</v>
      </c>
      <c r="M251" s="39" t="s">
        <v>49</v>
      </c>
      <c r="N251" s="40" t="s">
        <v>42</v>
      </c>
      <c r="O251" s="45" t="s">
        <v>1340</v>
      </c>
      <c r="P251" s="46" t="str">
        <f>HYPERLINK("https://nptel.ac.in/noc/courses/noc17/SEM2/noc17-ma18","https://nptel.ac.in/noc/courses/noc17/SEM2/noc17-ma18")</f>
        <v>https://nptel.ac.in/noc/courses/noc17/SEM2/noc17-ma18</v>
      </c>
      <c r="Q251" s="46" t="str">
        <f>HYPERLINK("https://nptel.ac.in/courses/111/105/111105100/","https://nptel.ac.in/courses/111/105/111105100/")</f>
        <v>https://nptel.ac.in/courses/111/105/111105100/</v>
      </c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  <c r="AB251" s="180"/>
      <c r="AC251" s="180"/>
      <c r="AD251" s="180"/>
    </row>
    <row r="252">
      <c r="A252" s="181">
        <v>251.0</v>
      </c>
      <c r="B252" s="34" t="s">
        <v>1345</v>
      </c>
      <c r="C252" s="56" t="s">
        <v>1310</v>
      </c>
      <c r="D252" s="56" t="s">
        <v>1346</v>
      </c>
      <c r="E252" s="47" t="s">
        <v>1347</v>
      </c>
      <c r="F252" s="57" t="s">
        <v>147</v>
      </c>
      <c r="G252" s="36" t="s">
        <v>39</v>
      </c>
      <c r="H252" s="43" t="s">
        <v>47</v>
      </c>
      <c r="I252" s="37">
        <v>44088.0</v>
      </c>
      <c r="J252" s="37">
        <v>44141.0</v>
      </c>
      <c r="K252" s="38">
        <v>44185.0</v>
      </c>
      <c r="L252" s="39" t="s">
        <v>28</v>
      </c>
      <c r="M252" s="39" t="s">
        <v>49</v>
      </c>
      <c r="N252" s="40" t="s">
        <v>42</v>
      </c>
      <c r="O252" s="45" t="s">
        <v>1348</v>
      </c>
      <c r="P252" s="46" t="str">
        <f>HYPERLINK("https://nptel.ac.in/noc/courses/noc19/SEM2/noc19-ma28","https://nptel.ac.in/noc/courses/noc19/SEM2/noc19-ma28")</f>
        <v>https://nptel.ac.in/noc/courses/noc19/SEM2/noc19-ma28</v>
      </c>
      <c r="Q252" s="46" t="str">
        <f>HYPERLINK("https://nptel.ac.in/courses/111/107/111107112/","https://nptel.ac.in/courses/111/107/111107112/")</f>
        <v>https://nptel.ac.in/courses/111/107/111107112/</v>
      </c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  <c r="AB252" s="180"/>
      <c r="AC252" s="180"/>
      <c r="AD252" s="180"/>
    </row>
    <row r="253">
      <c r="A253" s="181">
        <v>252.0</v>
      </c>
      <c r="B253" s="34" t="s">
        <v>1349</v>
      </c>
      <c r="C253" s="56" t="s">
        <v>1310</v>
      </c>
      <c r="D253" s="56" t="s">
        <v>1350</v>
      </c>
      <c r="E253" s="47" t="s">
        <v>1351</v>
      </c>
      <c r="F253" s="57" t="s">
        <v>147</v>
      </c>
      <c r="G253" s="36" t="s">
        <v>39</v>
      </c>
      <c r="H253" s="43" t="s">
        <v>40</v>
      </c>
      <c r="I253" s="37">
        <v>44088.0</v>
      </c>
      <c r="J253" s="37">
        <v>44141.0</v>
      </c>
      <c r="K253" s="38">
        <v>44184.0</v>
      </c>
      <c r="L253" s="39" t="s">
        <v>28</v>
      </c>
      <c r="M253" s="39" t="s">
        <v>41</v>
      </c>
      <c r="N253" s="40" t="s">
        <v>42</v>
      </c>
      <c r="O253" s="45" t="s">
        <v>1352</v>
      </c>
      <c r="P253" s="42"/>
      <c r="Q253" s="42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  <c r="AB253" s="180"/>
      <c r="AC253" s="180"/>
      <c r="AD253" s="180"/>
    </row>
    <row r="254">
      <c r="A254" s="181">
        <v>253.0</v>
      </c>
      <c r="B254" s="34" t="s">
        <v>1353</v>
      </c>
      <c r="C254" s="56" t="s">
        <v>1310</v>
      </c>
      <c r="D254" s="47" t="s">
        <v>1354</v>
      </c>
      <c r="E254" s="47" t="s">
        <v>1355</v>
      </c>
      <c r="F254" s="48" t="s">
        <v>120</v>
      </c>
      <c r="G254" s="43" t="s">
        <v>4</v>
      </c>
      <c r="H254" s="43" t="s">
        <v>40</v>
      </c>
      <c r="I254" s="37">
        <v>44088.0</v>
      </c>
      <c r="J254" s="37">
        <v>44169.0</v>
      </c>
      <c r="K254" s="38">
        <v>44185.0</v>
      </c>
      <c r="L254" s="39" t="s">
        <v>100</v>
      </c>
      <c r="M254" s="39" t="s">
        <v>41</v>
      </c>
      <c r="N254" s="40" t="s">
        <v>42</v>
      </c>
      <c r="O254" s="45" t="s">
        <v>1356</v>
      </c>
      <c r="P254" s="42"/>
      <c r="Q254" s="42"/>
      <c r="R254" s="180"/>
      <c r="S254" s="180"/>
      <c r="T254" s="180"/>
      <c r="U254" s="180"/>
      <c r="V254" s="180"/>
      <c r="W254" s="180"/>
      <c r="X254" s="180"/>
      <c r="Y254" s="180"/>
      <c r="Z254" s="180"/>
      <c r="AA254" s="180"/>
      <c r="AB254" s="180"/>
      <c r="AC254" s="180"/>
      <c r="AD254" s="180"/>
    </row>
    <row r="255">
      <c r="A255" s="181">
        <v>254.0</v>
      </c>
      <c r="B255" s="34" t="s">
        <v>1361</v>
      </c>
      <c r="C255" s="58" t="s">
        <v>1310</v>
      </c>
      <c r="D255" s="59" t="s">
        <v>1362</v>
      </c>
      <c r="E255" s="58" t="s">
        <v>1363</v>
      </c>
      <c r="F255" s="57" t="s">
        <v>628</v>
      </c>
      <c r="G255" s="43" t="s">
        <v>4</v>
      </c>
      <c r="H255" s="57" t="s">
        <v>40</v>
      </c>
      <c r="I255" s="37">
        <v>44088.0</v>
      </c>
      <c r="J255" s="37">
        <v>44169.0</v>
      </c>
      <c r="K255" s="38">
        <v>44184.0</v>
      </c>
      <c r="L255" s="39" t="s">
        <v>28</v>
      </c>
      <c r="M255" s="39" t="s">
        <v>41</v>
      </c>
      <c r="N255" s="40" t="s">
        <v>42</v>
      </c>
      <c r="O255" s="45" t="s">
        <v>1364</v>
      </c>
      <c r="P255" s="42"/>
      <c r="Q255" s="42"/>
      <c r="R255" s="180"/>
      <c r="S255" s="180"/>
      <c r="T255" s="180"/>
      <c r="U255" s="180"/>
      <c r="V255" s="180"/>
      <c r="W255" s="180"/>
      <c r="X255" s="180"/>
      <c r="Y255" s="180"/>
      <c r="Z255" s="180"/>
      <c r="AA255" s="180"/>
      <c r="AB255" s="180"/>
      <c r="AC255" s="180"/>
      <c r="AD255" s="180"/>
    </row>
    <row r="256">
      <c r="A256" s="181">
        <v>255.0</v>
      </c>
      <c r="B256" s="34" t="s">
        <v>1365</v>
      </c>
      <c r="C256" s="58" t="s">
        <v>1310</v>
      </c>
      <c r="D256" s="47" t="s">
        <v>1366</v>
      </c>
      <c r="E256" s="47" t="s">
        <v>1367</v>
      </c>
      <c r="F256" s="48" t="s">
        <v>83</v>
      </c>
      <c r="G256" s="43" t="s">
        <v>4</v>
      </c>
      <c r="H256" s="57" t="s">
        <v>40</v>
      </c>
      <c r="I256" s="37">
        <v>44088.0</v>
      </c>
      <c r="J256" s="37">
        <v>44169.0</v>
      </c>
      <c r="K256" s="38">
        <v>44185.0</v>
      </c>
      <c r="L256" s="39" t="s">
        <v>100</v>
      </c>
      <c r="M256" s="39" t="s">
        <v>41</v>
      </c>
      <c r="N256" s="40" t="s">
        <v>42</v>
      </c>
      <c r="O256" s="45" t="s">
        <v>1368</v>
      </c>
      <c r="P256" s="42"/>
      <c r="Q256" s="42"/>
      <c r="R256" s="180"/>
      <c r="S256" s="180"/>
      <c r="T256" s="180"/>
      <c r="U256" s="180"/>
      <c r="V256" s="180"/>
      <c r="W256" s="180"/>
      <c r="X256" s="180"/>
      <c r="Y256" s="180"/>
      <c r="Z256" s="180"/>
      <c r="AA256" s="180"/>
      <c r="AB256" s="180"/>
      <c r="AC256" s="180"/>
      <c r="AD256" s="180"/>
    </row>
    <row r="257">
      <c r="A257" s="181">
        <v>256.0</v>
      </c>
      <c r="B257" s="34" t="s">
        <v>1369</v>
      </c>
      <c r="C257" s="56" t="s">
        <v>1310</v>
      </c>
      <c r="D257" s="47" t="s">
        <v>1370</v>
      </c>
      <c r="E257" s="47" t="s">
        <v>1371</v>
      </c>
      <c r="F257" s="48" t="s">
        <v>430</v>
      </c>
      <c r="G257" s="43" t="s">
        <v>4</v>
      </c>
      <c r="H257" s="48" t="s">
        <v>40</v>
      </c>
      <c r="I257" s="37">
        <v>44088.0</v>
      </c>
      <c r="J257" s="37">
        <v>44169.0</v>
      </c>
      <c r="K257" s="38">
        <v>44184.0</v>
      </c>
      <c r="L257" s="60" t="s">
        <v>28</v>
      </c>
      <c r="M257" s="60" t="s">
        <v>49</v>
      </c>
      <c r="N257" s="141" t="s">
        <v>42</v>
      </c>
      <c r="O257" s="45" t="s">
        <v>1372</v>
      </c>
      <c r="P257" s="42"/>
      <c r="Q257" s="42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  <c r="AB257" s="180"/>
      <c r="AC257" s="180"/>
      <c r="AD257" s="180"/>
    </row>
    <row r="258">
      <c r="A258" s="181">
        <v>257.0</v>
      </c>
      <c r="B258" s="34" t="s">
        <v>1373</v>
      </c>
      <c r="C258" s="56" t="s">
        <v>1310</v>
      </c>
      <c r="D258" s="76" t="s">
        <v>1374</v>
      </c>
      <c r="E258" s="75" t="s">
        <v>1375</v>
      </c>
      <c r="F258" s="142" t="s">
        <v>1376</v>
      </c>
      <c r="G258" s="43" t="s">
        <v>4</v>
      </c>
      <c r="H258" s="57" t="s">
        <v>47</v>
      </c>
      <c r="I258" s="37">
        <v>44088.0</v>
      </c>
      <c r="J258" s="37">
        <v>44169.0</v>
      </c>
      <c r="K258" s="38">
        <v>44185.0</v>
      </c>
      <c r="L258" s="39" t="s">
        <v>28</v>
      </c>
      <c r="M258" s="39" t="s">
        <v>41</v>
      </c>
      <c r="N258" s="40" t="s">
        <v>42</v>
      </c>
      <c r="O258" s="45" t="s">
        <v>1377</v>
      </c>
      <c r="P258" s="46" t="str">
        <f>HYPERLINK("https://nptel.ac.in/noc/courses/noc19/SEM2/noc19-ma20","https://nptel.ac.in/noc/courses/noc19/SEM2/noc19-ma20")</f>
        <v>https://nptel.ac.in/noc/courses/noc19/SEM2/noc19-ma20</v>
      </c>
      <c r="Q258" s="46" t="str">
        <f>HYPERLINK("https://nptel.ac.in/courses/111/102/111102129/","https://nptel.ac.in/courses/111/102/111102129/")</f>
        <v>https://nptel.ac.in/courses/111/102/111102129/</v>
      </c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</row>
    <row r="259">
      <c r="A259" s="181">
        <v>258.0</v>
      </c>
      <c r="B259" s="34" t="s">
        <v>1378</v>
      </c>
      <c r="C259" s="56" t="s">
        <v>1310</v>
      </c>
      <c r="D259" s="47" t="s">
        <v>1379</v>
      </c>
      <c r="E259" s="47" t="s">
        <v>1380</v>
      </c>
      <c r="F259" s="48" t="s">
        <v>38</v>
      </c>
      <c r="G259" s="145" t="s">
        <v>4</v>
      </c>
      <c r="H259" s="146" t="s">
        <v>40</v>
      </c>
      <c r="I259" s="37">
        <v>44088.0</v>
      </c>
      <c r="J259" s="37">
        <v>44169.0</v>
      </c>
      <c r="K259" s="38">
        <v>44185.0</v>
      </c>
      <c r="L259" s="39" t="s">
        <v>28</v>
      </c>
      <c r="M259" s="39" t="s">
        <v>41</v>
      </c>
      <c r="N259" s="40" t="s">
        <v>42</v>
      </c>
      <c r="O259" s="45" t="s">
        <v>1381</v>
      </c>
      <c r="P259" s="42"/>
      <c r="Q259" s="42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</row>
    <row r="260">
      <c r="A260" s="181">
        <v>259.0</v>
      </c>
      <c r="B260" s="34" t="s">
        <v>1382</v>
      </c>
      <c r="C260" s="56" t="s">
        <v>1310</v>
      </c>
      <c r="D260" s="47" t="s">
        <v>1383</v>
      </c>
      <c r="E260" s="47" t="s">
        <v>1384</v>
      </c>
      <c r="F260" s="48" t="s">
        <v>1385</v>
      </c>
      <c r="G260" s="43" t="s">
        <v>174</v>
      </c>
      <c r="H260" s="48" t="s">
        <v>40</v>
      </c>
      <c r="I260" s="37">
        <v>44088.0</v>
      </c>
      <c r="J260" s="37">
        <v>44113.0</v>
      </c>
      <c r="K260" s="38">
        <v>44183.0</v>
      </c>
      <c r="L260" s="39" t="s">
        <v>48</v>
      </c>
      <c r="M260" s="39" t="s">
        <v>41</v>
      </c>
      <c r="N260" s="40" t="s">
        <v>42</v>
      </c>
      <c r="O260" s="45" t="s">
        <v>1386</v>
      </c>
      <c r="P260" s="42"/>
      <c r="Q260" s="42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</row>
    <row r="261">
      <c r="A261" s="181">
        <v>260.0</v>
      </c>
      <c r="B261" s="34" t="s">
        <v>1387</v>
      </c>
      <c r="C261" s="56" t="s">
        <v>1310</v>
      </c>
      <c r="D261" s="47" t="s">
        <v>1388</v>
      </c>
      <c r="E261" s="47" t="s">
        <v>1384</v>
      </c>
      <c r="F261" s="48" t="s">
        <v>1385</v>
      </c>
      <c r="G261" s="43" t="s">
        <v>4</v>
      </c>
      <c r="H261" s="48" t="s">
        <v>40</v>
      </c>
      <c r="I261" s="37">
        <v>44088.0</v>
      </c>
      <c r="J261" s="37">
        <v>44169.0</v>
      </c>
      <c r="K261" s="38">
        <v>44184.0</v>
      </c>
      <c r="L261" s="60" t="s">
        <v>100</v>
      </c>
      <c r="M261" s="60" t="s">
        <v>49</v>
      </c>
      <c r="N261" s="40" t="s">
        <v>42</v>
      </c>
      <c r="O261" s="45" t="s">
        <v>1389</v>
      </c>
      <c r="P261" s="42"/>
      <c r="Q261" s="42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</row>
    <row r="262">
      <c r="A262" s="181">
        <v>261.0</v>
      </c>
      <c r="B262" s="34" t="s">
        <v>1394</v>
      </c>
      <c r="C262" s="35" t="s">
        <v>1310</v>
      </c>
      <c r="D262" s="47" t="s">
        <v>1395</v>
      </c>
      <c r="E262" s="47" t="s">
        <v>1396</v>
      </c>
      <c r="F262" s="36" t="s">
        <v>147</v>
      </c>
      <c r="G262" s="43" t="s">
        <v>4</v>
      </c>
      <c r="H262" s="43" t="s">
        <v>47</v>
      </c>
      <c r="I262" s="37">
        <v>44088.0</v>
      </c>
      <c r="J262" s="37">
        <v>44169.0</v>
      </c>
      <c r="K262" s="38">
        <v>44184.0</v>
      </c>
      <c r="L262" s="39" t="s">
        <v>28</v>
      </c>
      <c r="M262" s="39" t="s">
        <v>41</v>
      </c>
      <c r="N262" s="40" t="s">
        <v>42</v>
      </c>
      <c r="O262" s="45" t="s">
        <v>1397</v>
      </c>
      <c r="P262" s="46" t="str">
        <f>HYPERLINK("https://nptel.ac.in/noc/courses/noc19/SEM1/noc19-ma10","https://nptel.ac.in/noc/courses/noc19/SEM1/noc19-ma10")</f>
        <v>https://nptel.ac.in/noc/courses/noc19/SEM1/noc19-ma10</v>
      </c>
      <c r="Q262" s="46" t="str">
        <f>HYPERLINK("https://nptel.ac.in/courses/111/107/111107118/","https://nptel.ac.in/courses/111/107/111107118/")</f>
        <v>https://nptel.ac.in/courses/111/107/111107118/</v>
      </c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</row>
    <row r="263">
      <c r="A263" s="181">
        <v>262.0</v>
      </c>
      <c r="B263" s="34" t="s">
        <v>1398</v>
      </c>
      <c r="C263" s="35" t="s">
        <v>1310</v>
      </c>
      <c r="D263" s="47" t="s">
        <v>1399</v>
      </c>
      <c r="E263" s="47" t="s">
        <v>1400</v>
      </c>
      <c r="F263" s="36" t="s">
        <v>147</v>
      </c>
      <c r="G263" s="43" t="s">
        <v>174</v>
      </c>
      <c r="H263" s="43" t="s">
        <v>47</v>
      </c>
      <c r="I263" s="37">
        <v>44088.0</v>
      </c>
      <c r="J263" s="37">
        <v>44113.0</v>
      </c>
      <c r="K263" s="38">
        <v>44183.0</v>
      </c>
      <c r="L263" s="39" t="s">
        <v>28</v>
      </c>
      <c r="M263" s="39" t="s">
        <v>49</v>
      </c>
      <c r="N263" s="40" t="s">
        <v>42</v>
      </c>
      <c r="O263" s="45" t="s">
        <v>1401</v>
      </c>
      <c r="P263" s="46" t="str">
        <f>HYPERLINK("https://nptel.ac.in/noc/courses/noc18/SEM2/noc18-ma18","https://nptel.ac.in/noc/courses/noc18/SEM2/noc18-ma18")</f>
        <v>https://nptel.ac.in/noc/courses/noc18/SEM2/noc18-ma18</v>
      </c>
      <c r="Q263" s="46" t="str">
        <f>HYPERLINK("https://nptel.ac.in/courses/111/107/111107113/","https://nptel.ac.in/courses/111/107/111107113/")</f>
        <v>https://nptel.ac.in/courses/111/107/111107113/</v>
      </c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</row>
    <row r="264">
      <c r="A264" s="181">
        <v>263.0</v>
      </c>
      <c r="B264" s="34" t="s">
        <v>1402</v>
      </c>
      <c r="C264" s="35" t="s">
        <v>1310</v>
      </c>
      <c r="D264" s="35" t="s">
        <v>1403</v>
      </c>
      <c r="E264" s="34" t="s">
        <v>1404</v>
      </c>
      <c r="F264" s="36" t="s">
        <v>430</v>
      </c>
      <c r="G264" s="36" t="s">
        <v>4</v>
      </c>
      <c r="H264" s="36" t="s">
        <v>47</v>
      </c>
      <c r="I264" s="37">
        <v>44088.0</v>
      </c>
      <c r="J264" s="37">
        <v>44169.0</v>
      </c>
      <c r="K264" s="38">
        <v>44184.0</v>
      </c>
      <c r="L264" s="39" t="s">
        <v>28</v>
      </c>
      <c r="M264" s="39" t="s">
        <v>41</v>
      </c>
      <c r="N264" s="40" t="s">
        <v>42</v>
      </c>
      <c r="O264" s="45" t="s">
        <v>1405</v>
      </c>
      <c r="P264" s="46" t="str">
        <f>HYPERLINK("https://nptel.ac.in/noc/courses/noc19/SEM2/noc19-ma31","https://nptel.ac.in/noc/courses/noc19/SEM2/noc19-ma31")</f>
        <v>https://nptel.ac.in/noc/courses/noc19/SEM2/noc19-ma31</v>
      </c>
      <c r="Q264" s="46" t="str">
        <f>HYPERLINK("https://nptel.ac.in/courses/111/102/111102130/","https://nptel.ac.in/courses/111/102/111102130/")</f>
        <v>https://nptel.ac.in/courses/111/102/111102130/</v>
      </c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</row>
    <row r="265">
      <c r="A265" s="181">
        <v>264.0</v>
      </c>
      <c r="B265" s="34" t="s">
        <v>1406</v>
      </c>
      <c r="C265" s="35" t="s">
        <v>1310</v>
      </c>
      <c r="D265" s="35" t="s">
        <v>1407</v>
      </c>
      <c r="E265" s="34" t="s">
        <v>1408</v>
      </c>
      <c r="F265" s="36" t="s">
        <v>430</v>
      </c>
      <c r="G265" s="36" t="s">
        <v>4</v>
      </c>
      <c r="H265" s="36" t="s">
        <v>47</v>
      </c>
      <c r="I265" s="37">
        <v>44088.0</v>
      </c>
      <c r="J265" s="37">
        <v>44169.0</v>
      </c>
      <c r="K265" s="38">
        <v>44184.0</v>
      </c>
      <c r="L265" s="39" t="s">
        <v>28</v>
      </c>
      <c r="M265" s="39" t="s">
        <v>41</v>
      </c>
      <c r="N265" s="40" t="s">
        <v>42</v>
      </c>
      <c r="O265" s="45" t="s">
        <v>1409</v>
      </c>
      <c r="P265" s="46" t="str">
        <f>HYPERLINK("https://nptel.ac.in/noc/courses/noc19/SEM2/noc19-ma34","https://nptel.ac.in/noc/courses/noc19/SEM2/noc19-ma34")</f>
        <v>https://nptel.ac.in/noc/courses/noc19/SEM2/noc19-ma34</v>
      </c>
      <c r="Q265" s="46" t="str">
        <f>HYPERLINK("https://nptel.ac.in/courses/111/102/111102133/","https://nptel.ac.in/courses/111/102/111102133/")</f>
        <v>https://nptel.ac.in/courses/111/102/111102133/</v>
      </c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</row>
    <row r="266">
      <c r="A266" s="181">
        <v>265.0</v>
      </c>
      <c r="B266" s="34" t="s">
        <v>1410</v>
      </c>
      <c r="C266" s="58" t="s">
        <v>1310</v>
      </c>
      <c r="D266" s="76" t="s">
        <v>1411</v>
      </c>
      <c r="E266" s="75" t="s">
        <v>1412</v>
      </c>
      <c r="F266" s="65" t="s">
        <v>1413</v>
      </c>
      <c r="G266" s="57" t="s">
        <v>4</v>
      </c>
      <c r="H266" s="147" t="s">
        <v>40</v>
      </c>
      <c r="I266" s="37">
        <v>44088.0</v>
      </c>
      <c r="J266" s="37">
        <v>44169.0</v>
      </c>
      <c r="K266" s="38">
        <v>44185.0</v>
      </c>
      <c r="L266" s="39" t="s">
        <v>28</v>
      </c>
      <c r="M266" s="39" t="s">
        <v>49</v>
      </c>
      <c r="N266" s="40" t="s">
        <v>42</v>
      </c>
      <c r="O266" s="45" t="s">
        <v>1414</v>
      </c>
      <c r="P266" s="42"/>
      <c r="Q266" s="42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</row>
    <row r="267">
      <c r="A267" s="181">
        <v>266.0</v>
      </c>
      <c r="B267" s="34" t="s">
        <v>1420</v>
      </c>
      <c r="C267" s="35" t="s">
        <v>1310</v>
      </c>
      <c r="D267" s="47" t="s">
        <v>1421</v>
      </c>
      <c r="E267" s="59" t="s">
        <v>1422</v>
      </c>
      <c r="F267" s="77" t="s">
        <v>120</v>
      </c>
      <c r="G267" s="77" t="s">
        <v>4</v>
      </c>
      <c r="H267" s="43" t="s">
        <v>47</v>
      </c>
      <c r="I267" s="37">
        <v>44088.0</v>
      </c>
      <c r="J267" s="37">
        <v>44169.0</v>
      </c>
      <c r="K267" s="38">
        <v>44185.0</v>
      </c>
      <c r="L267" s="39" t="s">
        <v>28</v>
      </c>
      <c r="M267" s="39" t="s">
        <v>41</v>
      </c>
      <c r="N267" s="40" t="s">
        <v>42</v>
      </c>
      <c r="O267" s="45" t="s">
        <v>1423</v>
      </c>
      <c r="P267" s="46" t="str">
        <f>HYPERLINK("https://nptel.ac.in/noc/courses/noc19/SEM2/noc19-ma26","https://nptel.ac.in/noc/courses/noc19/SEM2/noc19-ma26")</f>
        <v>https://nptel.ac.in/noc/courses/noc19/SEM2/noc19-ma26</v>
      </c>
      <c r="Q267" s="46" t="str">
        <f>HYPERLINK("https://nptel.ac.in/courses/111/103/111103126/","https://nptel.ac.in/courses/111/103/111103126/")</f>
        <v>https://nptel.ac.in/courses/111/103/111103126/</v>
      </c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</row>
    <row r="268">
      <c r="A268" s="181">
        <v>267.0</v>
      </c>
      <c r="B268" s="34" t="s">
        <v>1429</v>
      </c>
      <c r="C268" s="35" t="s">
        <v>1310</v>
      </c>
      <c r="D268" s="148" t="s">
        <v>1430</v>
      </c>
      <c r="E268" s="150" t="s">
        <v>1431</v>
      </c>
      <c r="F268" s="69" t="s">
        <v>38</v>
      </c>
      <c r="G268" s="69" t="s">
        <v>4</v>
      </c>
      <c r="H268" s="69" t="s">
        <v>40</v>
      </c>
      <c r="I268" s="37">
        <v>44088.0</v>
      </c>
      <c r="J268" s="37">
        <v>44169.0</v>
      </c>
      <c r="K268" s="38">
        <v>44184.0</v>
      </c>
      <c r="L268" s="39" t="s">
        <v>28</v>
      </c>
      <c r="M268" s="39" t="s">
        <v>49</v>
      </c>
      <c r="N268" s="40" t="s">
        <v>42</v>
      </c>
      <c r="O268" s="45" t="s">
        <v>1432</v>
      </c>
      <c r="P268" s="151"/>
      <c r="Q268" s="151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  <c r="AB268" s="180"/>
      <c r="AC268" s="180"/>
      <c r="AD268" s="180"/>
    </row>
    <row r="269">
      <c r="A269" s="181">
        <v>268.0</v>
      </c>
      <c r="B269" s="34" t="s">
        <v>1433</v>
      </c>
      <c r="C269" s="35" t="s">
        <v>1310</v>
      </c>
      <c r="D269" s="47" t="s">
        <v>1434</v>
      </c>
      <c r="E269" s="47" t="s">
        <v>1404</v>
      </c>
      <c r="F269" s="74" t="s">
        <v>430</v>
      </c>
      <c r="G269" s="43" t="s">
        <v>174</v>
      </c>
      <c r="H269" s="69" t="s">
        <v>40</v>
      </c>
      <c r="I269" s="37">
        <v>44088.0</v>
      </c>
      <c r="J269" s="37">
        <v>44113.0</v>
      </c>
      <c r="K269" s="38">
        <v>44185.0</v>
      </c>
      <c r="L269" s="39" t="s">
        <v>48</v>
      </c>
      <c r="M269" s="60" t="s">
        <v>29</v>
      </c>
      <c r="N269" s="40" t="s">
        <v>42</v>
      </c>
      <c r="O269" s="45" t="s">
        <v>1435</v>
      </c>
      <c r="P269" s="53"/>
      <c r="Q269" s="53"/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  <c r="AB269" s="180"/>
      <c r="AC269" s="180"/>
      <c r="AD269" s="180"/>
    </row>
    <row r="270">
      <c r="A270" s="181">
        <v>269.0</v>
      </c>
      <c r="B270" s="34" t="s">
        <v>1436</v>
      </c>
      <c r="C270" s="59" t="s">
        <v>1437</v>
      </c>
      <c r="D270" s="80" t="s">
        <v>1438</v>
      </c>
      <c r="E270" s="80" t="s">
        <v>1439</v>
      </c>
      <c r="F270" s="81" t="s">
        <v>120</v>
      </c>
      <c r="G270" s="43" t="s">
        <v>4</v>
      </c>
      <c r="H270" s="43" t="s">
        <v>47</v>
      </c>
      <c r="I270" s="37">
        <v>44088.0</v>
      </c>
      <c r="J270" s="37">
        <v>44169.0</v>
      </c>
      <c r="K270" s="38">
        <v>44184.0</v>
      </c>
      <c r="L270" s="39" t="s">
        <v>28</v>
      </c>
      <c r="M270" s="39" t="s">
        <v>41</v>
      </c>
      <c r="N270" s="40" t="s">
        <v>42</v>
      </c>
      <c r="O270" s="45" t="s">
        <v>1440</v>
      </c>
      <c r="P270" s="46" t="str">
        <f>HYPERLINK("https://nptel.ac.in/noc/courses/noc19/SEM2/noc19-me47","https://nptel.ac.in/noc/courses/noc19/SEM2/noc19-me47")</f>
        <v>https://nptel.ac.in/noc/courses/noc19/SEM2/noc19-me47</v>
      </c>
      <c r="Q270" s="46" t="str">
        <f>HYPERLINK("https://nptel.ac.in/courses/112/103/112103273/","https://nptel.ac.in/courses/112/103/112103273/")</f>
        <v>https://nptel.ac.in/courses/112/103/112103273/</v>
      </c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  <c r="AB270" s="180"/>
      <c r="AC270" s="180"/>
      <c r="AD270" s="180"/>
    </row>
    <row r="271">
      <c r="A271" s="181">
        <v>270.0</v>
      </c>
      <c r="B271" s="34" t="s">
        <v>1441</v>
      </c>
      <c r="C271" s="59" t="s">
        <v>1437</v>
      </c>
      <c r="D271" s="56" t="s">
        <v>1442</v>
      </c>
      <c r="E271" s="56" t="s">
        <v>1443</v>
      </c>
      <c r="F271" s="43" t="s">
        <v>38</v>
      </c>
      <c r="G271" s="43" t="s">
        <v>174</v>
      </c>
      <c r="H271" s="43" t="s">
        <v>47</v>
      </c>
      <c r="I271" s="37">
        <v>44088.0</v>
      </c>
      <c r="J271" s="37">
        <v>44113.0</v>
      </c>
      <c r="K271" s="38">
        <v>44183.0</v>
      </c>
      <c r="L271" s="39" t="s">
        <v>28</v>
      </c>
      <c r="M271" s="39" t="s">
        <v>29</v>
      </c>
      <c r="N271" s="40" t="s">
        <v>42</v>
      </c>
      <c r="O271" s="45" t="s">
        <v>1444</v>
      </c>
      <c r="P271" s="46" t="str">
        <f>HYPERLINK("https://nptel.ac.in/noc/courses/noc18/SEM1/noc18-me07","https://nptel.ac.in/noc/courses/noc18/SEM1/noc18-me07")</f>
        <v>https://nptel.ac.in/noc/courses/noc18/SEM1/noc18-me07</v>
      </c>
      <c r="Q271" s="46" t="str">
        <f>HYPERLINK("https://nptel.ac.in/courses/112/104/112104211/","https://nptel.ac.in/courses/112/104/112104211/")</f>
        <v>https://nptel.ac.in/courses/112/104/112104211/</v>
      </c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</row>
    <row r="272">
      <c r="A272" s="181">
        <v>271.0</v>
      </c>
      <c r="B272" s="34" t="s">
        <v>1450</v>
      </c>
      <c r="C272" s="59" t="s">
        <v>1437</v>
      </c>
      <c r="D272" s="56" t="s">
        <v>1451</v>
      </c>
      <c r="E272" s="47" t="s">
        <v>1452</v>
      </c>
      <c r="F272" s="43" t="s">
        <v>38</v>
      </c>
      <c r="G272" s="43" t="s">
        <v>4</v>
      </c>
      <c r="H272" s="43" t="s">
        <v>47</v>
      </c>
      <c r="I272" s="37">
        <v>44088.0</v>
      </c>
      <c r="J272" s="37">
        <v>44169.0</v>
      </c>
      <c r="K272" s="38">
        <v>44184.0</v>
      </c>
      <c r="L272" s="39" t="s">
        <v>28</v>
      </c>
      <c r="M272" s="39" t="s">
        <v>41</v>
      </c>
      <c r="N272" s="40" t="s">
        <v>42</v>
      </c>
      <c r="O272" s="45" t="s">
        <v>1453</v>
      </c>
      <c r="P272" s="46" t="str">
        <f>HYPERLINK("https://nptel.ac.in/noc/courses/noc19/SEM1/noc19-me24","https://nptel.ac.in/noc/courses/noc19/SEM1/noc19-me24")</f>
        <v>https://nptel.ac.in/noc/courses/noc19/SEM1/noc19-me24</v>
      </c>
      <c r="Q272" s="46" t="str">
        <f>HYPERLINK("https://nptel.ac.in/courses/112/104/112104265/","https://nptel.ac.in/courses/112/104/112104265/")</f>
        <v>https://nptel.ac.in/courses/112/104/112104265/</v>
      </c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  <c r="AB272" s="180"/>
      <c r="AC272" s="180"/>
      <c r="AD272" s="180"/>
    </row>
    <row r="273">
      <c r="A273" s="181">
        <v>272.0</v>
      </c>
      <c r="B273" s="34" t="s">
        <v>1458</v>
      </c>
      <c r="C273" s="59" t="s">
        <v>1437</v>
      </c>
      <c r="D273" s="56" t="s">
        <v>1459</v>
      </c>
      <c r="E273" s="47" t="s">
        <v>1460</v>
      </c>
      <c r="F273" s="43" t="s">
        <v>57</v>
      </c>
      <c r="G273" s="43" t="s">
        <v>4</v>
      </c>
      <c r="H273" s="43" t="s">
        <v>47</v>
      </c>
      <c r="I273" s="37">
        <v>44088.0</v>
      </c>
      <c r="J273" s="37">
        <v>44169.0</v>
      </c>
      <c r="K273" s="38">
        <v>44184.0</v>
      </c>
      <c r="L273" s="39" t="s">
        <v>28</v>
      </c>
      <c r="M273" s="39" t="s">
        <v>29</v>
      </c>
      <c r="N273" s="40" t="s">
        <v>42</v>
      </c>
      <c r="O273" s="45" t="s">
        <v>1461</v>
      </c>
      <c r="P273" s="46" t="str">
        <f>HYPERLINK("https://nptel.ac.in/noc/courses/noc19/SEM2/noc19-me62","https://nptel.ac.in/noc/courses/noc19/SEM2/noc19-me62")</f>
        <v>https://nptel.ac.in/noc/courses/noc19/SEM2/noc19-me62</v>
      </c>
      <c r="Q273" s="46" t="str">
        <f>HYPERLINK("https://nptel.ac.in/courses/112/105/112105248/","https://nptel.ac.in/courses/112/105/112105248/")</f>
        <v>https://nptel.ac.in/courses/112/105/112105248/</v>
      </c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</row>
    <row r="274">
      <c r="A274" s="181">
        <v>273.0</v>
      </c>
      <c r="B274" s="34" t="s">
        <v>1462</v>
      </c>
      <c r="C274" s="59" t="s">
        <v>1437</v>
      </c>
      <c r="D274" s="56" t="s">
        <v>1463</v>
      </c>
      <c r="E274" s="56" t="s">
        <v>1464</v>
      </c>
      <c r="F274" s="43" t="s">
        <v>57</v>
      </c>
      <c r="G274" s="36" t="s">
        <v>39</v>
      </c>
      <c r="H274" s="43" t="s">
        <v>47</v>
      </c>
      <c r="I274" s="37">
        <v>44088.0</v>
      </c>
      <c r="J274" s="37">
        <v>44141.0</v>
      </c>
      <c r="K274" s="38">
        <v>44183.0</v>
      </c>
      <c r="L274" s="39" t="s">
        <v>28</v>
      </c>
      <c r="M274" s="39" t="s">
        <v>41</v>
      </c>
      <c r="N274" s="40" t="s">
        <v>42</v>
      </c>
      <c r="O274" s="45" t="s">
        <v>1465</v>
      </c>
      <c r="P274" s="46" t="str">
        <f>HYPERLINK("https://nptel.ac.in/noc/courses/noc18/SEM1/noc18-me18","https://nptel.ac.in/noc/courses/noc18/SEM1/noc18-me18")</f>
        <v>https://nptel.ac.in/noc/courses/noc18/SEM1/noc18-me18</v>
      </c>
      <c r="Q274" s="46" t="str">
        <f>HYPERLINK("https://nptel.ac.in/courses/112/105/112105236/","https://nptel.ac.in/courses/112/105/112105236/")</f>
        <v>https://nptel.ac.in/courses/112/105/112105236/</v>
      </c>
      <c r="R274" s="180"/>
      <c r="S274" s="180"/>
      <c r="T274" s="180"/>
      <c r="U274" s="180"/>
      <c r="V274" s="180"/>
      <c r="W274" s="180"/>
      <c r="X274" s="180"/>
      <c r="Y274" s="180"/>
      <c r="Z274" s="180"/>
      <c r="AA274" s="180"/>
      <c r="AB274" s="180"/>
      <c r="AC274" s="180"/>
      <c r="AD274" s="180"/>
    </row>
    <row r="275">
      <c r="A275" s="181">
        <v>274.0</v>
      </c>
      <c r="B275" s="34" t="s">
        <v>1466</v>
      </c>
      <c r="C275" s="59" t="s">
        <v>1437</v>
      </c>
      <c r="D275" s="56" t="s">
        <v>1467</v>
      </c>
      <c r="E275" s="56" t="s">
        <v>1468</v>
      </c>
      <c r="F275" s="43" t="s">
        <v>57</v>
      </c>
      <c r="G275" s="43" t="s">
        <v>4</v>
      </c>
      <c r="H275" s="43" t="s">
        <v>47</v>
      </c>
      <c r="I275" s="37">
        <v>44088.0</v>
      </c>
      <c r="J275" s="37">
        <v>44169.0</v>
      </c>
      <c r="K275" s="38">
        <v>44184.0</v>
      </c>
      <c r="L275" s="39" t="s">
        <v>28</v>
      </c>
      <c r="M275" s="39" t="s">
        <v>49</v>
      </c>
      <c r="N275" s="40" t="s">
        <v>42</v>
      </c>
      <c r="O275" s="45" t="s">
        <v>1469</v>
      </c>
      <c r="P275" s="46" t="str">
        <f>HYPERLINK("https://nptel.ac.in/noc/courses/noc18/SEM1/noc18-me10","https://nptel.ac.in/noc/courses/noc18/SEM1/noc18-me10")</f>
        <v>https://nptel.ac.in/noc/courses/noc18/SEM1/noc18-me10</v>
      </c>
      <c r="Q275" s="46" t="str">
        <f>HYPERLINK("https://nptel.ac.in/courses/112/105/112105218/","https://nptel.ac.in/courses/112/105/112105218/")</f>
        <v>https://nptel.ac.in/courses/112/105/112105218/</v>
      </c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  <c r="AB275" s="180"/>
      <c r="AC275" s="180"/>
      <c r="AD275" s="180"/>
    </row>
    <row r="276">
      <c r="A276" s="181">
        <v>275.0</v>
      </c>
      <c r="B276" s="34" t="s">
        <v>1473</v>
      </c>
      <c r="C276" s="59" t="s">
        <v>1437</v>
      </c>
      <c r="D276" s="56" t="s">
        <v>1474</v>
      </c>
      <c r="E276" s="47" t="s">
        <v>1475</v>
      </c>
      <c r="F276" s="43" t="s">
        <v>57</v>
      </c>
      <c r="G276" s="36" t="s">
        <v>39</v>
      </c>
      <c r="H276" s="43" t="s">
        <v>47</v>
      </c>
      <c r="I276" s="37">
        <v>44088.0</v>
      </c>
      <c r="J276" s="37">
        <v>44141.0</v>
      </c>
      <c r="K276" s="38">
        <v>44183.0</v>
      </c>
      <c r="L276" s="39" t="s">
        <v>28</v>
      </c>
      <c r="M276" s="39" t="s">
        <v>49</v>
      </c>
      <c r="N276" s="40" t="s">
        <v>42</v>
      </c>
      <c r="O276" s="45" t="s">
        <v>1476</v>
      </c>
      <c r="P276" s="46" t="str">
        <f>HYPERLINK("https://nptel.ac.in/noc/courses/noc19/SEM2/noc19-me74","https://nptel.ac.in/noc/courses/noc19/SEM2/noc19-me74")</f>
        <v>https://nptel.ac.in/noc/courses/noc19/SEM2/noc19-me74</v>
      </c>
      <c r="Q276" s="46" t="str">
        <f>HYPERLINK("https://nptel.ac.in/courses/112/105/112105249/","https://nptel.ac.in/courses/112/105/112105249/")</f>
        <v>https://nptel.ac.in/courses/112/105/112105249/</v>
      </c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</row>
    <row r="277">
      <c r="A277" s="181">
        <v>276.0</v>
      </c>
      <c r="B277" s="34" t="s">
        <v>1477</v>
      </c>
      <c r="C277" s="59" t="s">
        <v>1437</v>
      </c>
      <c r="D277" s="59" t="s">
        <v>1478</v>
      </c>
      <c r="E277" s="59" t="s">
        <v>1479</v>
      </c>
      <c r="F277" s="57" t="s">
        <v>147</v>
      </c>
      <c r="G277" s="36" t="s">
        <v>39</v>
      </c>
      <c r="H277" s="120" t="s">
        <v>47</v>
      </c>
      <c r="I277" s="37">
        <v>44088.0</v>
      </c>
      <c r="J277" s="37">
        <v>44141.0</v>
      </c>
      <c r="K277" s="38">
        <v>44183.0</v>
      </c>
      <c r="L277" s="39" t="s">
        <v>28</v>
      </c>
      <c r="M277" s="39" t="s">
        <v>49</v>
      </c>
      <c r="N277" s="40" t="s">
        <v>42</v>
      </c>
      <c r="O277" s="45" t="s">
        <v>1480</v>
      </c>
      <c r="P277" s="46" t="str">
        <f>HYPERLINK("https://nptel.ac.in/noc/courses/noc18/SEM1/noc18-me30","https://nptel.ac.in/noc/courses/noc18/SEM1/noc18-me30")</f>
        <v>https://nptel.ac.in/noc/courses/noc18/SEM1/noc18-me30</v>
      </c>
      <c r="Q277" s="46" t="str">
        <f>HYPERLINK("https://nptel.ac.in/courses/112/107/112107242/","https://nptel.ac.in/courses/112/107/112107242/")</f>
        <v>https://nptel.ac.in/courses/112/107/112107242/</v>
      </c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  <c r="AB277" s="180"/>
      <c r="AC277" s="180"/>
      <c r="AD277" s="180"/>
    </row>
    <row r="278">
      <c r="A278" s="181">
        <v>277.0</v>
      </c>
      <c r="B278" s="34" t="s">
        <v>1481</v>
      </c>
      <c r="C278" s="59" t="s">
        <v>1437</v>
      </c>
      <c r="D278" s="47" t="s">
        <v>1482</v>
      </c>
      <c r="E278" s="62" t="s">
        <v>1483</v>
      </c>
      <c r="F278" s="48" t="s">
        <v>120</v>
      </c>
      <c r="G278" s="43" t="s">
        <v>4</v>
      </c>
      <c r="H278" s="43" t="s">
        <v>40</v>
      </c>
      <c r="I278" s="37">
        <v>44088.0</v>
      </c>
      <c r="J278" s="37">
        <v>44169.0</v>
      </c>
      <c r="K278" s="38">
        <v>44185.0</v>
      </c>
      <c r="L278" s="39" t="s">
        <v>28</v>
      </c>
      <c r="M278" s="39" t="s">
        <v>41</v>
      </c>
      <c r="N278" s="40" t="s">
        <v>42</v>
      </c>
      <c r="O278" s="45" t="s">
        <v>1484</v>
      </c>
      <c r="P278" s="42"/>
      <c r="Q278" s="42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  <c r="AB278" s="180"/>
      <c r="AC278" s="180"/>
      <c r="AD278" s="180"/>
    </row>
    <row r="279">
      <c r="A279" s="181">
        <v>278.0</v>
      </c>
      <c r="B279" s="34" t="s">
        <v>1485</v>
      </c>
      <c r="C279" s="59" t="s">
        <v>1437</v>
      </c>
      <c r="D279" s="47" t="s">
        <v>1486</v>
      </c>
      <c r="E279" s="47" t="s">
        <v>1487</v>
      </c>
      <c r="F279" s="48" t="s">
        <v>120</v>
      </c>
      <c r="G279" s="36" t="s">
        <v>39</v>
      </c>
      <c r="H279" s="113" t="s">
        <v>40</v>
      </c>
      <c r="I279" s="37">
        <v>44088.0</v>
      </c>
      <c r="J279" s="37">
        <v>44141.0</v>
      </c>
      <c r="K279" s="38">
        <v>44183.0</v>
      </c>
      <c r="L279" s="39" t="s">
        <v>28</v>
      </c>
      <c r="M279" s="39" t="s">
        <v>49</v>
      </c>
      <c r="N279" s="40" t="s">
        <v>42</v>
      </c>
      <c r="O279" s="45" t="s">
        <v>1488</v>
      </c>
      <c r="P279" s="42"/>
      <c r="Q279" s="42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  <c r="AB279" s="180"/>
      <c r="AC279" s="180"/>
      <c r="AD279" s="180"/>
    </row>
    <row r="280">
      <c r="A280" s="181">
        <v>279.0</v>
      </c>
      <c r="B280" s="34" t="s">
        <v>1489</v>
      </c>
      <c r="C280" s="59" t="s">
        <v>1437</v>
      </c>
      <c r="D280" s="47" t="s">
        <v>1490</v>
      </c>
      <c r="E280" s="47" t="s">
        <v>1491</v>
      </c>
      <c r="F280" s="48" t="s">
        <v>120</v>
      </c>
      <c r="G280" s="43" t="s">
        <v>4</v>
      </c>
      <c r="H280" s="43" t="s">
        <v>40</v>
      </c>
      <c r="I280" s="37">
        <v>44088.0</v>
      </c>
      <c r="J280" s="37">
        <v>44169.0</v>
      </c>
      <c r="K280" s="38">
        <v>44184.0</v>
      </c>
      <c r="L280" s="39" t="s">
        <v>28</v>
      </c>
      <c r="M280" s="39" t="s">
        <v>29</v>
      </c>
      <c r="N280" s="40" t="s">
        <v>42</v>
      </c>
      <c r="O280" s="45" t="s">
        <v>1492</v>
      </c>
      <c r="P280" s="42"/>
      <c r="Q280" s="42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  <c r="AB280" s="180"/>
      <c r="AC280" s="180"/>
      <c r="AD280" s="180"/>
    </row>
    <row r="281">
      <c r="A281" s="181">
        <v>280.0</v>
      </c>
      <c r="B281" s="34" t="s">
        <v>1493</v>
      </c>
      <c r="C281" s="59" t="s">
        <v>1437</v>
      </c>
      <c r="D281" s="34" t="s">
        <v>1494</v>
      </c>
      <c r="E281" s="35" t="s">
        <v>1495</v>
      </c>
      <c r="F281" s="36" t="s">
        <v>57</v>
      </c>
      <c r="G281" s="36" t="s">
        <v>39</v>
      </c>
      <c r="H281" s="36" t="s">
        <v>40</v>
      </c>
      <c r="I281" s="37">
        <v>44088.0</v>
      </c>
      <c r="J281" s="37">
        <v>44141.0</v>
      </c>
      <c r="K281" s="38">
        <v>44183.0</v>
      </c>
      <c r="L281" s="39" t="s">
        <v>28</v>
      </c>
      <c r="M281" s="39" t="s">
        <v>41</v>
      </c>
      <c r="N281" s="40" t="s">
        <v>42</v>
      </c>
      <c r="O281" s="45" t="s">
        <v>1496</v>
      </c>
      <c r="P281" s="42"/>
      <c r="Q281" s="42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  <c r="AB281" s="180"/>
      <c r="AC281" s="180"/>
      <c r="AD281" s="180"/>
    </row>
    <row r="282">
      <c r="A282" s="181">
        <v>281.0</v>
      </c>
      <c r="B282" s="34" t="s">
        <v>1497</v>
      </c>
      <c r="C282" s="59" t="s">
        <v>1437</v>
      </c>
      <c r="D282" s="56" t="s">
        <v>1498</v>
      </c>
      <c r="E282" s="56" t="s">
        <v>1499</v>
      </c>
      <c r="F282" s="43" t="s">
        <v>126</v>
      </c>
      <c r="G282" s="36" t="s">
        <v>39</v>
      </c>
      <c r="H282" s="43" t="s">
        <v>47</v>
      </c>
      <c r="I282" s="37">
        <v>44088.0</v>
      </c>
      <c r="J282" s="37">
        <v>44141.0</v>
      </c>
      <c r="K282" s="38">
        <v>44183.0</v>
      </c>
      <c r="L282" s="39" t="s">
        <v>48</v>
      </c>
      <c r="M282" s="39" t="s">
        <v>41</v>
      </c>
      <c r="N282" s="40" t="s">
        <v>42</v>
      </c>
      <c r="O282" s="45" t="s">
        <v>1500</v>
      </c>
      <c r="P282" s="46" t="str">
        <f>HYPERLINK("https://nptel.ac.in/noc/courses/noc17/SEM2/noc17-me24","https://nptel.ac.in/noc/courses/noc17/SEM2/noc17-me24")</f>
        <v>https://nptel.ac.in/noc/courses/noc17/SEM2/noc17-me24</v>
      </c>
      <c r="Q282" s="46" t="str">
        <f>HYPERLINK("https://nptel.ac.in/courses/112/106/112106186/","https://nptel.ac.in/courses/112/106/112106186/")</f>
        <v>https://nptel.ac.in/courses/112/106/112106186/</v>
      </c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  <c r="AB282" s="180"/>
      <c r="AC282" s="180"/>
      <c r="AD282" s="180"/>
    </row>
    <row r="283">
      <c r="A283" s="181">
        <v>282.0</v>
      </c>
      <c r="B283" s="34" t="s">
        <v>1501</v>
      </c>
      <c r="C283" s="59" t="s">
        <v>1437</v>
      </c>
      <c r="D283" s="56" t="s">
        <v>1502</v>
      </c>
      <c r="E283" s="56" t="s">
        <v>1439</v>
      </c>
      <c r="F283" s="48" t="s">
        <v>120</v>
      </c>
      <c r="G283" s="36" t="s">
        <v>39</v>
      </c>
      <c r="H283" s="43" t="s">
        <v>47</v>
      </c>
      <c r="I283" s="37">
        <v>44088.0</v>
      </c>
      <c r="J283" s="37">
        <v>44141.0</v>
      </c>
      <c r="K283" s="38">
        <v>44183.0</v>
      </c>
      <c r="L283" s="39" t="s">
        <v>28</v>
      </c>
      <c r="M283" s="39" t="s">
        <v>41</v>
      </c>
      <c r="N283" s="40" t="s">
        <v>42</v>
      </c>
      <c r="O283" s="45" t="s">
        <v>1503</v>
      </c>
      <c r="P283" s="46" t="str">
        <f>HYPERLINK("https://nptel.ac.in/noc/courses/noc18/SEM1/noc18-me20","https://nptel.ac.in/noc/courses/noc18/SEM1/noc18-me20")</f>
        <v>https://nptel.ac.in/noc/courses/noc18/SEM1/noc18-me20</v>
      </c>
      <c r="Q283" s="46" t="str">
        <f>HYPERLINK("https://nptel.ac.in/courses/112/103/112103244/","https://nptel.ac.in/courses/112/103/112103244/")</f>
        <v>https://nptel.ac.in/courses/112/103/112103244/</v>
      </c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  <c r="AB283" s="180"/>
      <c r="AC283" s="180"/>
      <c r="AD283" s="180"/>
    </row>
    <row r="284">
      <c r="A284" s="181">
        <v>283.0</v>
      </c>
      <c r="B284" s="34" t="s">
        <v>1504</v>
      </c>
      <c r="C284" s="59" t="s">
        <v>1437</v>
      </c>
      <c r="D284" s="56" t="s">
        <v>1505</v>
      </c>
      <c r="E284" s="56" t="s">
        <v>1506</v>
      </c>
      <c r="F284" s="57" t="s">
        <v>147</v>
      </c>
      <c r="G284" s="36" t="s">
        <v>39</v>
      </c>
      <c r="H284" s="43" t="s">
        <v>47</v>
      </c>
      <c r="I284" s="37">
        <v>44088.0</v>
      </c>
      <c r="J284" s="37">
        <v>44141.0</v>
      </c>
      <c r="K284" s="38">
        <v>44183.0</v>
      </c>
      <c r="L284" s="39" t="s">
        <v>48</v>
      </c>
      <c r="M284" s="39" t="s">
        <v>41</v>
      </c>
      <c r="N284" s="40" t="s">
        <v>42</v>
      </c>
      <c r="O284" s="45" t="s">
        <v>1507</v>
      </c>
      <c r="P284" s="46" t="str">
        <f>HYPERLINK("https://nptel.ac.in/noc/courses/noc18/SEM1/noc18-me37","https://nptel.ac.in/noc/courses/noc18/SEM1/noc18-me37")</f>
        <v>https://nptel.ac.in/noc/courses/noc18/SEM1/noc18-me37</v>
      </c>
      <c r="Q284" s="46" t="str">
        <f>HYPERLINK("https://nptel.ac.in/courses/112/107/112107212/","https://nptel.ac.in/courses/112/107/112107212/")</f>
        <v>https://nptel.ac.in/courses/112/107/112107212/</v>
      </c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  <c r="AB284" s="180"/>
      <c r="AC284" s="180"/>
      <c r="AD284" s="180"/>
    </row>
    <row r="285">
      <c r="A285" s="181">
        <v>284.0</v>
      </c>
      <c r="B285" s="34" t="s">
        <v>1508</v>
      </c>
      <c r="C285" s="59" t="s">
        <v>1437</v>
      </c>
      <c r="D285" s="56" t="s">
        <v>1509</v>
      </c>
      <c r="E285" s="47" t="s">
        <v>1510</v>
      </c>
      <c r="F285" s="57" t="s">
        <v>147</v>
      </c>
      <c r="G285" s="43" t="s">
        <v>4</v>
      </c>
      <c r="H285" s="43" t="s">
        <v>47</v>
      </c>
      <c r="I285" s="37">
        <v>44088.0</v>
      </c>
      <c r="J285" s="37">
        <v>44169.0</v>
      </c>
      <c r="K285" s="38">
        <v>44185.0</v>
      </c>
      <c r="L285" s="39" t="s">
        <v>28</v>
      </c>
      <c r="M285" s="39" t="s">
        <v>49</v>
      </c>
      <c r="N285" s="40" t="s">
        <v>42</v>
      </c>
      <c r="O285" s="45" t="s">
        <v>1511</v>
      </c>
      <c r="P285" s="46" t="str">
        <f>HYPERLINK("https://nptel.ac.in/noc/courses/noc19/SEM2/noc19-me44","https://nptel.ac.in/noc/courses/noc19/SEM2/noc19-me44")</f>
        <v>https://nptel.ac.in/noc/courses/noc19/SEM2/noc19-me44</v>
      </c>
      <c r="Q285" s="46" t="str">
        <f>HYPERLINK("https://nptel.ac.in/courses/112/107/112107219/","https://nptel.ac.in/courses/112/107/112107219/")</f>
        <v>https://nptel.ac.in/courses/112/107/112107219/</v>
      </c>
      <c r="R285" s="180"/>
      <c r="S285" s="180"/>
      <c r="T285" s="180"/>
      <c r="U285" s="180"/>
      <c r="V285" s="180"/>
      <c r="W285" s="180"/>
      <c r="X285" s="180"/>
      <c r="Y285" s="180"/>
      <c r="Z285" s="180"/>
      <c r="AA285" s="180"/>
      <c r="AB285" s="180"/>
      <c r="AC285" s="180"/>
      <c r="AD285" s="180"/>
    </row>
    <row r="286">
      <c r="A286" s="181">
        <v>285.0</v>
      </c>
      <c r="B286" s="34" t="s">
        <v>1512</v>
      </c>
      <c r="C286" s="59" t="s">
        <v>1437</v>
      </c>
      <c r="D286" s="56" t="s">
        <v>1513</v>
      </c>
      <c r="E286" s="47" t="s">
        <v>1510</v>
      </c>
      <c r="F286" s="57" t="s">
        <v>147</v>
      </c>
      <c r="G286" s="43" t="s">
        <v>4</v>
      </c>
      <c r="H286" s="43" t="s">
        <v>47</v>
      </c>
      <c r="I286" s="37">
        <v>44088.0</v>
      </c>
      <c r="J286" s="37">
        <v>44169.0</v>
      </c>
      <c r="K286" s="38">
        <v>44184.0</v>
      </c>
      <c r="L286" s="39" t="s">
        <v>100</v>
      </c>
      <c r="M286" s="39" t="s">
        <v>41</v>
      </c>
      <c r="N286" s="40" t="s">
        <v>42</v>
      </c>
      <c r="O286" s="45" t="s">
        <v>1514</v>
      </c>
      <c r="P286" s="46" t="str">
        <f>HYPERLINK("https://nptel.ac.in/noc/courses/noc19/SEM2/noc19-me69","https://nptel.ac.in/noc/courses/noc19/SEM2/noc19-me69")</f>
        <v>https://nptel.ac.in/noc/courses/noc19/SEM2/noc19-me69</v>
      </c>
      <c r="Q286" s="46" t="str">
        <f>HYPERLINK("https://nptel.ac.in/courses/112/107/112107248/","https://nptel.ac.in/courses/112/107/112107248/")</f>
        <v>https://nptel.ac.in/courses/112/107/112107248/</v>
      </c>
      <c r="R286" s="180"/>
      <c r="S286" s="180"/>
      <c r="T286" s="180"/>
      <c r="U286" s="180"/>
      <c r="V286" s="180"/>
      <c r="W286" s="180"/>
      <c r="X286" s="180"/>
      <c r="Y286" s="180"/>
      <c r="Z286" s="180"/>
      <c r="AA286" s="180"/>
      <c r="AB286" s="180"/>
      <c r="AC286" s="180"/>
      <c r="AD286" s="180"/>
    </row>
    <row r="287">
      <c r="A287" s="181">
        <v>286.0</v>
      </c>
      <c r="B287" s="34" t="s">
        <v>1515</v>
      </c>
      <c r="C287" s="59" t="s">
        <v>1437</v>
      </c>
      <c r="D287" s="56" t="s">
        <v>1516</v>
      </c>
      <c r="E287" s="56" t="s">
        <v>1517</v>
      </c>
      <c r="F287" s="57" t="s">
        <v>147</v>
      </c>
      <c r="G287" s="43" t="s">
        <v>174</v>
      </c>
      <c r="H287" s="43" t="s">
        <v>47</v>
      </c>
      <c r="I287" s="37">
        <v>44088.0</v>
      </c>
      <c r="J287" s="37">
        <v>44113.0</v>
      </c>
      <c r="K287" s="38">
        <v>44183.0</v>
      </c>
      <c r="L287" s="39" t="s">
        <v>28</v>
      </c>
      <c r="M287" s="39" t="s">
        <v>41</v>
      </c>
      <c r="N287" s="40" t="s">
        <v>42</v>
      </c>
      <c r="O287" s="45" t="s">
        <v>1518</v>
      </c>
      <c r="P287" s="46" t="str">
        <f>HYPERLINK("https://nptel.ac.in/noc/courses/noc19/SEM1/noc19-me21","https://nptel.ac.in/noc/courses/noc19/SEM1/noc19-me21")</f>
        <v>https://nptel.ac.in/noc/courses/noc19/SEM1/noc19-me21</v>
      </c>
      <c r="Q287" s="46" t="str">
        <f>HYPERLINK("https://nptel.ac.in/courses/112/107/112107217/","https://nptel.ac.in/courses/112/107/112107217/")</f>
        <v>https://nptel.ac.in/courses/112/107/112107217/</v>
      </c>
      <c r="R287" s="180"/>
      <c r="S287" s="180"/>
      <c r="T287" s="180"/>
      <c r="U287" s="180"/>
      <c r="V287" s="180"/>
      <c r="W287" s="180"/>
      <c r="X287" s="180"/>
      <c r="Y287" s="180"/>
      <c r="Z287" s="180"/>
      <c r="AA287" s="180"/>
      <c r="AB287" s="180"/>
      <c r="AC287" s="180"/>
      <c r="AD287" s="180"/>
    </row>
    <row r="288">
      <c r="A288" s="181">
        <v>287.0</v>
      </c>
      <c r="B288" s="34" t="s">
        <v>1519</v>
      </c>
      <c r="C288" s="59" t="s">
        <v>1437</v>
      </c>
      <c r="D288" s="56" t="s">
        <v>1520</v>
      </c>
      <c r="E288" s="56" t="s">
        <v>1517</v>
      </c>
      <c r="F288" s="57" t="s">
        <v>147</v>
      </c>
      <c r="G288" s="43" t="s">
        <v>4</v>
      </c>
      <c r="H288" s="43" t="s">
        <v>47</v>
      </c>
      <c r="I288" s="37">
        <v>44088.0</v>
      </c>
      <c r="J288" s="37">
        <v>44169.0</v>
      </c>
      <c r="K288" s="38">
        <v>44185.0</v>
      </c>
      <c r="L288" s="39" t="s">
        <v>28</v>
      </c>
      <c r="M288" s="39" t="s">
        <v>49</v>
      </c>
      <c r="N288" s="40" t="s">
        <v>42</v>
      </c>
      <c r="O288" s="45" t="s">
        <v>1521</v>
      </c>
      <c r="P288" s="46" t="str">
        <f>HYPERLINK("https://nptel.ac.in/noc/courses/noc19/SEM2/noc19-me50","https://nptel.ac.in/noc/courses/noc19/SEM2/noc19-me50")</f>
        <v>https://nptel.ac.in/noc/courses/noc19/SEM2/noc19-me50</v>
      </c>
      <c r="Q288" s="46" t="str">
        <f>HYPERLINK("https://nptel.ac.in/courses/112/107/112107249/","https://nptel.ac.in/courses/112/107/112107249/")</f>
        <v>https://nptel.ac.in/courses/112/107/112107249/</v>
      </c>
      <c r="R288" s="180"/>
      <c r="S288" s="180"/>
      <c r="T288" s="180"/>
      <c r="U288" s="180"/>
      <c r="V288" s="180"/>
      <c r="W288" s="180"/>
      <c r="X288" s="180"/>
      <c r="Y288" s="180"/>
      <c r="Z288" s="180"/>
      <c r="AA288" s="180"/>
      <c r="AB288" s="180"/>
      <c r="AC288" s="180"/>
      <c r="AD288" s="180"/>
    </row>
    <row r="289">
      <c r="A289" s="181">
        <v>288.0</v>
      </c>
      <c r="B289" s="34" t="s">
        <v>1525</v>
      </c>
      <c r="C289" s="59" t="s">
        <v>1437</v>
      </c>
      <c r="D289" s="56" t="s">
        <v>1526</v>
      </c>
      <c r="E289" s="56" t="s">
        <v>1527</v>
      </c>
      <c r="F289" s="57" t="s">
        <v>147</v>
      </c>
      <c r="G289" s="36" t="s">
        <v>39</v>
      </c>
      <c r="H289" s="43" t="s">
        <v>47</v>
      </c>
      <c r="I289" s="37">
        <v>44088.0</v>
      </c>
      <c r="J289" s="37">
        <v>44141.0</v>
      </c>
      <c r="K289" s="38">
        <v>44183.0</v>
      </c>
      <c r="L289" s="39" t="s">
        <v>28</v>
      </c>
      <c r="M289" s="39" t="s">
        <v>49</v>
      </c>
      <c r="N289" s="40" t="s">
        <v>42</v>
      </c>
      <c r="O289" s="45" t="s">
        <v>1528</v>
      </c>
      <c r="P289" s="46" t="str">
        <f>HYPERLINK("https://nptel.ac.in/noc/courses/noc19/SEM2/noc19-me52","https://nptel.ac.in/noc/courses/noc19/SEM2/noc19-me52")</f>
        <v>https://nptel.ac.in/noc/courses/noc19/SEM2/noc19-me52</v>
      </c>
      <c r="Q289" s="46" t="str">
        <f>HYPERLINK("https://nptel.ac.in/courses/112/107/112107250/","https://nptel.ac.in/courses/112/107/112107250/")</f>
        <v>https://nptel.ac.in/courses/112/107/112107250/</v>
      </c>
      <c r="R289" s="180"/>
      <c r="S289" s="180"/>
      <c r="T289" s="180"/>
      <c r="U289" s="180"/>
      <c r="V289" s="180"/>
      <c r="W289" s="180"/>
      <c r="X289" s="180"/>
      <c r="Y289" s="180"/>
      <c r="Z289" s="180"/>
      <c r="AA289" s="180"/>
      <c r="AB289" s="180"/>
      <c r="AC289" s="180"/>
      <c r="AD289" s="180"/>
    </row>
    <row r="290">
      <c r="A290" s="181">
        <v>289.0</v>
      </c>
      <c r="B290" s="34" t="s">
        <v>1532</v>
      </c>
      <c r="C290" s="59" t="s">
        <v>1437</v>
      </c>
      <c r="D290" s="56" t="s">
        <v>1533</v>
      </c>
      <c r="E290" s="56" t="s">
        <v>1534</v>
      </c>
      <c r="F290" s="48" t="s">
        <v>120</v>
      </c>
      <c r="G290" s="43" t="s">
        <v>4</v>
      </c>
      <c r="H290" s="43" t="s">
        <v>40</v>
      </c>
      <c r="I290" s="37">
        <v>44088.0</v>
      </c>
      <c r="J290" s="37">
        <v>44169.0</v>
      </c>
      <c r="K290" s="38">
        <v>44184.0</v>
      </c>
      <c r="L290" s="39" t="s">
        <v>100</v>
      </c>
      <c r="M290" s="39" t="s">
        <v>41</v>
      </c>
      <c r="N290" s="40" t="s">
        <v>42</v>
      </c>
      <c r="O290" s="45" t="s">
        <v>1535</v>
      </c>
      <c r="P290" s="42"/>
      <c r="Q290" s="42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  <c r="AB290" s="180"/>
      <c r="AC290" s="180"/>
      <c r="AD290" s="180"/>
    </row>
    <row r="291">
      <c r="A291" s="181">
        <v>290.0</v>
      </c>
      <c r="B291" s="34" t="s">
        <v>1536</v>
      </c>
      <c r="C291" s="59" t="s">
        <v>1437</v>
      </c>
      <c r="D291" s="35" t="s">
        <v>1537</v>
      </c>
      <c r="E291" s="47" t="s">
        <v>1538</v>
      </c>
      <c r="F291" s="43" t="s">
        <v>126</v>
      </c>
      <c r="G291" s="36" t="s">
        <v>39</v>
      </c>
      <c r="H291" s="43" t="s">
        <v>47</v>
      </c>
      <c r="I291" s="37">
        <v>44088.0</v>
      </c>
      <c r="J291" s="37">
        <v>44141.0</v>
      </c>
      <c r="K291" s="38">
        <v>44183.0</v>
      </c>
      <c r="L291" s="39" t="s">
        <v>28</v>
      </c>
      <c r="M291" s="39" t="s">
        <v>41</v>
      </c>
      <c r="N291" s="40" t="s">
        <v>42</v>
      </c>
      <c r="O291" s="45" t="s">
        <v>1539</v>
      </c>
      <c r="P291" s="46" t="str">
        <f>HYPERLINK("https://nptel.ac.in/noc/courses/noc18/SEM2/noc18-me47","https://nptel.ac.in/noc/courses/noc18/SEM2/noc18-me47")</f>
        <v>https://nptel.ac.in/noc/courses/noc18/SEM2/noc18-me47</v>
      </c>
      <c r="Q291" s="46" t="str">
        <f>HYPERLINK("https://nptel.ac.in/courses/112/106/112106200/","https://nptel.ac.in/courses/112/106/112106200/")</f>
        <v>https://nptel.ac.in/courses/112/106/112106200/</v>
      </c>
      <c r="R291" s="180"/>
      <c r="S291" s="180"/>
      <c r="T291" s="180"/>
      <c r="U291" s="180"/>
      <c r="V291" s="180"/>
      <c r="W291" s="180"/>
      <c r="X291" s="180"/>
      <c r="Y291" s="180"/>
      <c r="Z291" s="180"/>
      <c r="AA291" s="180"/>
      <c r="AB291" s="180"/>
      <c r="AC291" s="180"/>
      <c r="AD291" s="180"/>
    </row>
    <row r="292">
      <c r="A292" s="181">
        <v>291.0</v>
      </c>
      <c r="B292" s="34" t="s">
        <v>1540</v>
      </c>
      <c r="C292" s="59" t="s">
        <v>1437</v>
      </c>
      <c r="D292" s="56" t="s">
        <v>1541</v>
      </c>
      <c r="E292" s="56" t="s">
        <v>1542</v>
      </c>
      <c r="F292" s="48" t="s">
        <v>120</v>
      </c>
      <c r="G292" s="36" t="s">
        <v>39</v>
      </c>
      <c r="H292" s="43" t="s">
        <v>47</v>
      </c>
      <c r="I292" s="37">
        <v>44088.0</v>
      </c>
      <c r="J292" s="37">
        <v>44141.0</v>
      </c>
      <c r="K292" s="38">
        <v>44185.0</v>
      </c>
      <c r="L292" s="39" t="s">
        <v>28</v>
      </c>
      <c r="M292" s="39" t="s">
        <v>41</v>
      </c>
      <c r="N292" s="40" t="s">
        <v>42</v>
      </c>
      <c r="O292" s="45" t="s">
        <v>1543</v>
      </c>
      <c r="P292" s="46" t="str">
        <f>HYPERLINK("https://nptel.ac.in/noc/courses/noc16/SEM2/noc16-me15","https://nptel.ac.in/noc/courses/noc16/SEM2/noc16-me15")</f>
        <v>https://nptel.ac.in/noc/courses/noc16/SEM2/noc16-me15</v>
      </c>
      <c r="Q292" s="46" t="str">
        <f>HYPERLINK("https://nptel.ac.in/courses/112/103/112103202/","https://nptel.ac.in/courses/112/103/112103202/")</f>
        <v>https://nptel.ac.in/courses/112/103/112103202/</v>
      </c>
      <c r="R292" s="180"/>
      <c r="S292" s="180"/>
      <c r="T292" s="180"/>
      <c r="U292" s="180"/>
      <c r="V292" s="180"/>
      <c r="W292" s="180"/>
      <c r="X292" s="180"/>
      <c r="Y292" s="180"/>
      <c r="Z292" s="180"/>
      <c r="AA292" s="180"/>
      <c r="AB292" s="180"/>
      <c r="AC292" s="180"/>
      <c r="AD292" s="180"/>
    </row>
    <row r="293">
      <c r="A293" s="181">
        <v>292.0</v>
      </c>
      <c r="B293" s="34" t="s">
        <v>1544</v>
      </c>
      <c r="C293" s="59" t="s">
        <v>1437</v>
      </c>
      <c r="D293" s="56" t="s">
        <v>1545</v>
      </c>
      <c r="E293" s="56" t="s">
        <v>1546</v>
      </c>
      <c r="F293" s="48" t="s">
        <v>120</v>
      </c>
      <c r="G293" s="36" t="s">
        <v>39</v>
      </c>
      <c r="H293" s="43" t="s">
        <v>47</v>
      </c>
      <c r="I293" s="37">
        <v>44088.0</v>
      </c>
      <c r="J293" s="37">
        <v>44141.0</v>
      </c>
      <c r="K293" s="38">
        <v>44183.0</v>
      </c>
      <c r="L293" s="39" t="s">
        <v>28</v>
      </c>
      <c r="M293" s="39" t="s">
        <v>49</v>
      </c>
      <c r="N293" s="40" t="s">
        <v>42</v>
      </c>
      <c r="O293" s="45" t="s">
        <v>1547</v>
      </c>
      <c r="P293" s="46" t="str">
        <f>HYPERLINK("https://nptel.ac.in/noc/courses/noc18/SEM2/noc18-me64","https://nptel.ac.in/noc/courses/noc18/SEM2/noc18-me64")</f>
        <v>https://nptel.ac.in/noc/courses/noc18/SEM2/noc18-me64</v>
      </c>
      <c r="Q293" s="46" t="str">
        <f>HYPERLINK("https://nptel.ac.in/courses/112/103/112103249/","https://nptel.ac.in/courses/112/103/112103249/")</f>
        <v>https://nptel.ac.in/courses/112/103/112103249/</v>
      </c>
      <c r="R293" s="180"/>
      <c r="S293" s="180"/>
      <c r="T293" s="180"/>
      <c r="U293" s="180"/>
      <c r="V293" s="180"/>
      <c r="W293" s="180"/>
      <c r="X293" s="180"/>
      <c r="Y293" s="180"/>
      <c r="Z293" s="180"/>
      <c r="AA293" s="180"/>
      <c r="AB293" s="180"/>
      <c r="AC293" s="180"/>
      <c r="AD293" s="180"/>
    </row>
    <row r="294">
      <c r="A294" s="181">
        <v>293.0</v>
      </c>
      <c r="B294" s="34" t="s">
        <v>1556</v>
      </c>
      <c r="C294" s="59" t="s">
        <v>1437</v>
      </c>
      <c r="D294" s="47" t="s">
        <v>1557</v>
      </c>
      <c r="E294" s="47" t="s">
        <v>1558</v>
      </c>
      <c r="F294" s="48" t="s">
        <v>120</v>
      </c>
      <c r="G294" s="43" t="s">
        <v>4</v>
      </c>
      <c r="H294" s="113" t="s">
        <v>40</v>
      </c>
      <c r="I294" s="37">
        <v>44088.0</v>
      </c>
      <c r="J294" s="37">
        <v>44169.0</v>
      </c>
      <c r="K294" s="38">
        <v>44185.0</v>
      </c>
      <c r="L294" s="39" t="s">
        <v>28</v>
      </c>
      <c r="M294" s="60" t="s">
        <v>49</v>
      </c>
      <c r="N294" s="40" t="s">
        <v>42</v>
      </c>
      <c r="O294" s="45" t="s">
        <v>1559</v>
      </c>
      <c r="P294" s="42"/>
      <c r="Q294" s="42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</row>
    <row r="295">
      <c r="A295" s="181">
        <v>294.0</v>
      </c>
      <c r="B295" s="34" t="s">
        <v>1560</v>
      </c>
      <c r="C295" s="152" t="s">
        <v>1437</v>
      </c>
      <c r="D295" s="153" t="s">
        <v>1561</v>
      </c>
      <c r="E295" s="153" t="s">
        <v>1562</v>
      </c>
      <c r="F295" s="43" t="s">
        <v>126</v>
      </c>
      <c r="G295" s="43" t="s">
        <v>4</v>
      </c>
      <c r="H295" s="43" t="s">
        <v>40</v>
      </c>
      <c r="I295" s="37">
        <v>44088.0</v>
      </c>
      <c r="J295" s="37">
        <v>44169.0</v>
      </c>
      <c r="K295" s="38">
        <v>44185.0</v>
      </c>
      <c r="L295" s="154" t="s">
        <v>28</v>
      </c>
      <c r="M295" s="154" t="s">
        <v>41</v>
      </c>
      <c r="N295" s="155" t="s">
        <v>42</v>
      </c>
      <c r="O295" s="45" t="s">
        <v>1563</v>
      </c>
      <c r="P295" s="42"/>
      <c r="Q295" s="42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</row>
    <row r="296">
      <c r="A296" s="181">
        <v>295.0</v>
      </c>
      <c r="B296" s="34" t="s">
        <v>1564</v>
      </c>
      <c r="C296" s="59" t="s">
        <v>1437</v>
      </c>
      <c r="D296" s="156" t="s">
        <v>1565</v>
      </c>
      <c r="E296" s="157" t="s">
        <v>1566</v>
      </c>
      <c r="F296" s="106" t="s">
        <v>147</v>
      </c>
      <c r="G296" s="43" t="s">
        <v>174</v>
      </c>
      <c r="H296" s="48" t="s">
        <v>47</v>
      </c>
      <c r="I296" s="37">
        <v>44088.0</v>
      </c>
      <c r="J296" s="37">
        <v>44113.0</v>
      </c>
      <c r="K296" s="38">
        <v>44183.0</v>
      </c>
      <c r="L296" s="39" t="s">
        <v>28</v>
      </c>
      <c r="M296" s="39" t="s">
        <v>29</v>
      </c>
      <c r="N296" s="40" t="s">
        <v>42</v>
      </c>
      <c r="O296" s="45" t="s">
        <v>1567</v>
      </c>
      <c r="P296" s="46" t="str">
        <f>HYPERLINK("https://nptel.ac.in/noc/courses/noc19/SEM2/noc19-me73","https://nptel.ac.in/noc/courses/noc19/SEM2/noc19-me73")</f>
        <v>https://nptel.ac.in/noc/courses/noc19/SEM2/noc19-me73</v>
      </c>
      <c r="Q296" s="46" t="str">
        <f>HYPERLINK("https://nptel.ac.in/courses/112/107/112107283/","https://nptel.ac.in/courses/112/107/112107283/")</f>
        <v>https://nptel.ac.in/courses/112/107/112107283/</v>
      </c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</row>
    <row r="297">
      <c r="A297" s="181">
        <v>296.0</v>
      </c>
      <c r="B297" s="34" t="s">
        <v>1580</v>
      </c>
      <c r="C297" s="59" t="s">
        <v>1437</v>
      </c>
      <c r="D297" s="72" t="s">
        <v>1581</v>
      </c>
      <c r="E297" s="156" t="s">
        <v>1582</v>
      </c>
      <c r="F297" s="159" t="s">
        <v>120</v>
      </c>
      <c r="G297" s="159" t="s">
        <v>4</v>
      </c>
      <c r="H297" s="43" t="s">
        <v>47</v>
      </c>
      <c r="I297" s="37">
        <v>44088.0</v>
      </c>
      <c r="J297" s="37">
        <v>44169.0</v>
      </c>
      <c r="K297" s="38">
        <v>44185.0</v>
      </c>
      <c r="L297" s="39" t="s">
        <v>100</v>
      </c>
      <c r="M297" s="39" t="s">
        <v>41</v>
      </c>
      <c r="N297" s="40" t="s">
        <v>42</v>
      </c>
      <c r="O297" s="45" t="s">
        <v>1583</v>
      </c>
      <c r="P297" s="46" t="str">
        <f>HYPERLINK("https://nptel.ac.in/noc/courses/noc19/SEM2/noc19-me65","https://nptel.ac.in/noc/courses/noc19/SEM2/noc19-me65")</f>
        <v>https://nptel.ac.in/noc/courses/noc19/SEM2/noc19-me65</v>
      </c>
      <c r="Q297" s="46" t="str">
        <f>HYPERLINK("https://nptel.ac.in/courses/112/103/112103278/","https://nptel.ac.in/courses/112/103/112103278/")</f>
        <v>https://nptel.ac.in/courses/112/103/112103278/</v>
      </c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</row>
    <row r="298">
      <c r="A298" s="181">
        <v>297.0</v>
      </c>
      <c r="B298" s="34" t="s">
        <v>1584</v>
      </c>
      <c r="C298" s="59" t="s">
        <v>1437</v>
      </c>
      <c r="D298" s="72" t="s">
        <v>1585</v>
      </c>
      <c r="E298" s="160" t="s">
        <v>1578</v>
      </c>
      <c r="F298" s="161" t="s">
        <v>120</v>
      </c>
      <c r="G298" s="161" t="s">
        <v>257</v>
      </c>
      <c r="H298" s="43" t="s">
        <v>47</v>
      </c>
      <c r="I298" s="37">
        <v>44088.0</v>
      </c>
      <c r="J298" s="37">
        <v>44169.0</v>
      </c>
      <c r="K298" s="38">
        <v>44185.0</v>
      </c>
      <c r="L298" s="39" t="s">
        <v>28</v>
      </c>
      <c r="M298" s="39" t="s">
        <v>49</v>
      </c>
      <c r="N298" s="40" t="s">
        <v>42</v>
      </c>
      <c r="O298" s="45" t="s">
        <v>1586</v>
      </c>
      <c r="P298" s="46" t="str">
        <f>HYPERLINK("https://nptel.ac.in/noc/courses/noc19/SEM2/noc19-me76","https://nptel.ac.in/noc/courses/noc19/SEM2/noc19-me76")</f>
        <v>https://nptel.ac.in/noc/courses/noc19/SEM2/noc19-me76</v>
      </c>
      <c r="Q298" s="46" t="str">
        <f>HYPERLINK("https://nptel.ac.in/courses/112/103/112103281/","https://nptel.ac.in/courses/112/103/112103281/")</f>
        <v>https://nptel.ac.in/courses/112/103/112103281/</v>
      </c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</row>
    <row r="299">
      <c r="A299" s="181">
        <v>298.0</v>
      </c>
      <c r="B299" s="34" t="s">
        <v>1587</v>
      </c>
      <c r="C299" s="59" t="s">
        <v>1437</v>
      </c>
      <c r="D299" s="162" t="s">
        <v>1588</v>
      </c>
      <c r="E299" s="163" t="s">
        <v>1589</v>
      </c>
      <c r="F299" s="101" t="s">
        <v>38</v>
      </c>
      <c r="G299" s="101" t="s">
        <v>263</v>
      </c>
      <c r="H299" s="164" t="s">
        <v>47</v>
      </c>
      <c r="I299" s="37">
        <v>44088.0</v>
      </c>
      <c r="J299" s="37">
        <v>44141.0</v>
      </c>
      <c r="K299" s="38">
        <v>44185.0</v>
      </c>
      <c r="L299" s="39" t="s">
        <v>28</v>
      </c>
      <c r="M299" s="39" t="s">
        <v>41</v>
      </c>
      <c r="N299" s="40" t="s">
        <v>42</v>
      </c>
      <c r="O299" s="45" t="s">
        <v>1590</v>
      </c>
      <c r="P299" s="66" t="s">
        <v>1591</v>
      </c>
      <c r="Q299" s="66" t="s">
        <v>1592</v>
      </c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</row>
    <row r="300">
      <c r="A300" s="181">
        <v>299.0</v>
      </c>
      <c r="B300" s="34" t="s">
        <v>1593</v>
      </c>
      <c r="C300" s="59" t="s">
        <v>1437</v>
      </c>
      <c r="D300" s="165" t="s">
        <v>1594</v>
      </c>
      <c r="E300" s="166" t="s">
        <v>1443</v>
      </c>
      <c r="F300" s="103" t="s">
        <v>38</v>
      </c>
      <c r="G300" s="103" t="s">
        <v>270</v>
      </c>
      <c r="H300" s="103" t="s">
        <v>40</v>
      </c>
      <c r="I300" s="37">
        <v>44088.0</v>
      </c>
      <c r="J300" s="37">
        <v>44113.0</v>
      </c>
      <c r="K300" s="38">
        <v>44183.0</v>
      </c>
      <c r="L300" s="39" t="s">
        <v>100</v>
      </c>
      <c r="M300" s="39" t="s">
        <v>41</v>
      </c>
      <c r="N300" s="40" t="s">
        <v>42</v>
      </c>
      <c r="O300" s="45" t="s">
        <v>1595</v>
      </c>
      <c r="P300" s="151"/>
      <c r="Q300" s="151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</row>
    <row r="301">
      <c r="A301" s="181">
        <v>300.0</v>
      </c>
      <c r="B301" s="34" t="s">
        <v>1596</v>
      </c>
      <c r="C301" s="59" t="s">
        <v>1437</v>
      </c>
      <c r="D301" s="167" t="s">
        <v>1597</v>
      </c>
      <c r="E301" s="166" t="s">
        <v>1447</v>
      </c>
      <c r="F301" s="103" t="s">
        <v>38</v>
      </c>
      <c r="G301" s="103" t="s">
        <v>263</v>
      </c>
      <c r="H301" s="168" t="s">
        <v>47</v>
      </c>
      <c r="I301" s="37">
        <v>44088.0</v>
      </c>
      <c r="J301" s="37">
        <v>44141.0</v>
      </c>
      <c r="K301" s="38">
        <v>44183.0</v>
      </c>
      <c r="L301" s="39" t="s">
        <v>28</v>
      </c>
      <c r="M301" s="39" t="s">
        <v>41</v>
      </c>
      <c r="N301" s="40" t="s">
        <v>42</v>
      </c>
      <c r="O301" s="45" t="s">
        <v>1598</v>
      </c>
      <c r="P301" s="66" t="s">
        <v>1599</v>
      </c>
      <c r="Q301" s="66" t="s">
        <v>1600</v>
      </c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</row>
    <row r="302">
      <c r="A302" s="181">
        <v>301.0</v>
      </c>
      <c r="B302" s="34" t="s">
        <v>1601</v>
      </c>
      <c r="C302" s="59" t="s">
        <v>1437</v>
      </c>
      <c r="D302" s="167" t="s">
        <v>1602</v>
      </c>
      <c r="E302" s="166" t="s">
        <v>1603</v>
      </c>
      <c r="F302" s="103" t="s">
        <v>38</v>
      </c>
      <c r="G302" s="103" t="s">
        <v>257</v>
      </c>
      <c r="H302" s="168" t="s">
        <v>47</v>
      </c>
      <c r="I302" s="37">
        <v>44088.0</v>
      </c>
      <c r="J302" s="37">
        <v>44169.0</v>
      </c>
      <c r="K302" s="38">
        <v>44185.0</v>
      </c>
      <c r="L302" s="39" t="s">
        <v>28</v>
      </c>
      <c r="M302" s="39" t="s">
        <v>41</v>
      </c>
      <c r="N302" s="40" t="s">
        <v>42</v>
      </c>
      <c r="O302" s="45" t="s">
        <v>1604</v>
      </c>
      <c r="P302" s="66" t="s">
        <v>1605</v>
      </c>
      <c r="Q302" s="66" t="s">
        <v>1606</v>
      </c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</row>
    <row r="303">
      <c r="A303" s="181">
        <v>302.0</v>
      </c>
      <c r="B303" s="34" t="s">
        <v>1607</v>
      </c>
      <c r="C303" s="169" t="s">
        <v>1437</v>
      </c>
      <c r="D303" s="170" t="s">
        <v>1608</v>
      </c>
      <c r="E303" s="171" t="s">
        <v>1609</v>
      </c>
      <c r="F303" s="172" t="s">
        <v>38</v>
      </c>
      <c r="G303" s="172" t="s">
        <v>257</v>
      </c>
      <c r="H303" s="164" t="s">
        <v>47</v>
      </c>
      <c r="I303" s="37">
        <v>44088.0</v>
      </c>
      <c r="J303" s="37">
        <v>44169.0</v>
      </c>
      <c r="K303" s="38">
        <v>44185.0</v>
      </c>
      <c r="L303" s="39" t="s">
        <v>28</v>
      </c>
      <c r="M303" s="39" t="s">
        <v>41</v>
      </c>
      <c r="N303" s="40" t="s">
        <v>42</v>
      </c>
      <c r="O303" s="45" t="s">
        <v>1610</v>
      </c>
      <c r="P303" s="66" t="s">
        <v>1611</v>
      </c>
      <c r="Q303" s="66" t="s">
        <v>1612</v>
      </c>
      <c r="R303" s="180"/>
      <c r="S303" s="180"/>
      <c r="T303" s="180"/>
      <c r="U303" s="180"/>
      <c r="V303" s="180"/>
      <c r="W303" s="180"/>
      <c r="X303" s="180"/>
      <c r="Y303" s="180"/>
      <c r="Z303" s="180"/>
      <c r="AA303" s="180"/>
      <c r="AB303" s="180"/>
      <c r="AC303" s="180"/>
      <c r="AD303" s="180"/>
    </row>
    <row r="304">
      <c r="A304" s="181">
        <v>303.0</v>
      </c>
      <c r="B304" s="34" t="s">
        <v>1613</v>
      </c>
      <c r="C304" s="47" t="s">
        <v>1614</v>
      </c>
      <c r="D304" s="47" t="s">
        <v>1615</v>
      </c>
      <c r="E304" s="156" t="s">
        <v>1616</v>
      </c>
      <c r="F304" s="158" t="s">
        <v>126</v>
      </c>
      <c r="G304" s="158" t="s">
        <v>174</v>
      </c>
      <c r="H304" s="48" t="s">
        <v>47</v>
      </c>
      <c r="I304" s="37">
        <v>44088.0</v>
      </c>
      <c r="J304" s="37">
        <v>44113.0</v>
      </c>
      <c r="K304" s="38">
        <v>44183.0</v>
      </c>
      <c r="L304" s="39" t="s">
        <v>28</v>
      </c>
      <c r="M304" s="39" t="s">
        <v>41</v>
      </c>
      <c r="N304" s="40" t="s">
        <v>42</v>
      </c>
      <c r="O304" s="45" t="s">
        <v>1617</v>
      </c>
      <c r="P304" s="46" t="str">
        <f>HYPERLINK("https://nptel.ac.in/noc/courses/noc18/SEM2/noc18-mm18","https://nptel.ac.in/noc/courses/noc18/SEM2/noc18-mm18")</f>
        <v>https://nptel.ac.in/noc/courses/noc18/SEM2/noc18-mm18</v>
      </c>
      <c r="Q304" s="46" t="str">
        <f>HYPERLINK("https://nptel.ac.in/courses/113/106/113106081/","https://nptel.ac.in/courses/113/106/113106081/")</f>
        <v>https://nptel.ac.in/courses/113/106/113106081/</v>
      </c>
      <c r="R304" s="180"/>
      <c r="S304" s="180"/>
      <c r="T304" s="180"/>
      <c r="U304" s="180"/>
      <c r="V304" s="180"/>
      <c r="W304" s="180"/>
      <c r="X304" s="180"/>
      <c r="Y304" s="180"/>
      <c r="Z304" s="180"/>
      <c r="AA304" s="180"/>
      <c r="AB304" s="180"/>
      <c r="AC304" s="180"/>
      <c r="AD304" s="180"/>
    </row>
    <row r="305">
      <c r="A305" s="181">
        <v>304.0</v>
      </c>
      <c r="B305" s="34" t="s">
        <v>1618</v>
      </c>
      <c r="C305" s="47" t="s">
        <v>1614</v>
      </c>
      <c r="D305" s="47" t="s">
        <v>1619</v>
      </c>
      <c r="E305" s="56" t="s">
        <v>1620</v>
      </c>
      <c r="F305" s="43" t="s">
        <v>126</v>
      </c>
      <c r="G305" s="43" t="s">
        <v>174</v>
      </c>
      <c r="H305" s="43" t="s">
        <v>47</v>
      </c>
      <c r="I305" s="37">
        <v>44088.0</v>
      </c>
      <c r="J305" s="37">
        <v>44113.0</v>
      </c>
      <c r="K305" s="38">
        <v>44183.0</v>
      </c>
      <c r="L305" s="39" t="s">
        <v>100</v>
      </c>
      <c r="M305" s="39" t="s">
        <v>41</v>
      </c>
      <c r="N305" s="40" t="s">
        <v>42</v>
      </c>
      <c r="O305" s="45" t="s">
        <v>1621</v>
      </c>
      <c r="P305" s="53"/>
      <c r="Q305" s="46" t="str">
        <f>HYPERLINK("https://nptel.ac.in/courses/113/106/113106082/","https://nptel.ac.in/courses/113/106/113106082/")</f>
        <v>https://nptel.ac.in/courses/113/106/113106082/</v>
      </c>
      <c r="R305" s="180"/>
      <c r="S305" s="180"/>
      <c r="T305" s="180"/>
      <c r="U305" s="180"/>
      <c r="V305" s="180"/>
      <c r="W305" s="180"/>
      <c r="X305" s="180"/>
      <c r="Y305" s="180"/>
      <c r="Z305" s="180"/>
      <c r="AA305" s="180"/>
      <c r="AB305" s="180"/>
      <c r="AC305" s="180"/>
      <c r="AD305" s="180"/>
    </row>
    <row r="306">
      <c r="A306" s="181">
        <v>305.0</v>
      </c>
      <c r="B306" s="34" t="s">
        <v>1622</v>
      </c>
      <c r="C306" s="47" t="s">
        <v>1614</v>
      </c>
      <c r="D306" s="56" t="s">
        <v>1623</v>
      </c>
      <c r="E306" s="56" t="s">
        <v>1624</v>
      </c>
      <c r="F306" s="43" t="s">
        <v>126</v>
      </c>
      <c r="G306" s="43" t="s">
        <v>4</v>
      </c>
      <c r="H306" s="43" t="s">
        <v>47</v>
      </c>
      <c r="I306" s="37">
        <v>44088.0</v>
      </c>
      <c r="J306" s="37">
        <v>44169.0</v>
      </c>
      <c r="K306" s="38">
        <v>44184.0</v>
      </c>
      <c r="L306" s="39" t="s">
        <v>28</v>
      </c>
      <c r="M306" s="39" t="s">
        <v>29</v>
      </c>
      <c r="N306" s="40" t="s">
        <v>42</v>
      </c>
      <c r="O306" s="45" t="s">
        <v>1625</v>
      </c>
      <c r="P306" s="46" t="str">
        <f>HYPERLINK("https://nptel.ac.in/noc/courses/noc19/SEM2/noc19-mm20","https://nptel.ac.in/noc/courses/noc19/SEM2/noc19-mm20")</f>
        <v>https://nptel.ac.in/noc/courses/noc19/SEM2/noc19-mm20</v>
      </c>
      <c r="Q306" s="46" t="str">
        <f>HYPERLINK("https://nptel.ac.in/courses/113/106/113106039/","https://nptel.ac.in/courses/113/106/113106039/")</f>
        <v>https://nptel.ac.in/courses/113/106/113106039/</v>
      </c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  <c r="AB306" s="180"/>
      <c r="AC306" s="180"/>
      <c r="AD306" s="180"/>
    </row>
    <row r="307">
      <c r="A307" s="181">
        <v>306.0</v>
      </c>
      <c r="B307" s="34" t="s">
        <v>1626</v>
      </c>
      <c r="C307" s="47" t="s">
        <v>1614</v>
      </c>
      <c r="D307" s="56" t="s">
        <v>1627</v>
      </c>
      <c r="E307" s="56" t="s">
        <v>1566</v>
      </c>
      <c r="F307" s="57" t="s">
        <v>147</v>
      </c>
      <c r="G307" s="43" t="s">
        <v>174</v>
      </c>
      <c r="H307" s="43" t="s">
        <v>47</v>
      </c>
      <c r="I307" s="37">
        <v>44088.0</v>
      </c>
      <c r="J307" s="37">
        <v>44113.0</v>
      </c>
      <c r="K307" s="38">
        <v>44183.0</v>
      </c>
      <c r="L307" s="39" t="s">
        <v>28</v>
      </c>
      <c r="M307" s="39" t="s">
        <v>29</v>
      </c>
      <c r="N307" s="40" t="s">
        <v>42</v>
      </c>
      <c r="O307" s="45" t="s">
        <v>1628</v>
      </c>
      <c r="P307" s="46" t="str">
        <f>HYPERLINK("https://nptel.ac.in/noc/courses/noc19/SEM2/noc19-mm22","https://nptel.ac.in/noc/courses/noc19/SEM2/noc19-mm22")</f>
        <v>https://nptel.ac.in/noc/courses/noc19/SEM2/noc19-mm22</v>
      </c>
      <c r="Q307" s="46" t="str">
        <f>HYPERLINK("https://nptel.ac.in/courses/113/107/113107081/","https://nptel.ac.in/courses/113/107/113107081/")</f>
        <v>https://nptel.ac.in/courses/113/107/113107081/</v>
      </c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  <c r="AB307" s="180"/>
      <c r="AC307" s="180"/>
      <c r="AD307" s="180"/>
    </row>
    <row r="308">
      <c r="A308" s="181">
        <v>307.0</v>
      </c>
      <c r="B308" s="34" t="s">
        <v>1629</v>
      </c>
      <c r="C308" s="47" t="s">
        <v>1614</v>
      </c>
      <c r="D308" s="56" t="s">
        <v>1630</v>
      </c>
      <c r="E308" s="56" t="s">
        <v>1631</v>
      </c>
      <c r="F308" s="43" t="s">
        <v>57</v>
      </c>
      <c r="G308" s="43" t="s">
        <v>4</v>
      </c>
      <c r="H308" s="43" t="s">
        <v>47</v>
      </c>
      <c r="I308" s="37">
        <v>44088.0</v>
      </c>
      <c r="J308" s="37">
        <v>44169.0</v>
      </c>
      <c r="K308" s="38">
        <v>44184.0</v>
      </c>
      <c r="L308" s="39" t="s">
        <v>100</v>
      </c>
      <c r="M308" s="39" t="s">
        <v>41</v>
      </c>
      <c r="N308" s="40" t="s">
        <v>42</v>
      </c>
      <c r="O308" s="45" t="s">
        <v>1632</v>
      </c>
      <c r="P308" s="46" t="str">
        <f>HYPERLINK("https://nptel.ac.in/noc/courses/noc19/SEM2/noc19-mm13","https://nptel.ac.in/noc/courses/noc19/SEM2/noc19-mm13")</f>
        <v>https://nptel.ac.in/noc/courses/noc19/SEM2/noc19-mm13</v>
      </c>
      <c r="Q308" s="46" t="str">
        <f>HYPERLINK("https://nptel.ac.in/courses/113/105/113105081/","https://nptel.ac.in/courses/113/105/113105081/")</f>
        <v>https://nptel.ac.in/courses/113/105/113105081/</v>
      </c>
      <c r="R308" s="180"/>
      <c r="S308" s="180"/>
      <c r="T308" s="180"/>
      <c r="U308" s="180"/>
      <c r="V308" s="180"/>
      <c r="W308" s="180"/>
      <c r="X308" s="180"/>
      <c r="Y308" s="180"/>
      <c r="Z308" s="180"/>
      <c r="AA308" s="180"/>
      <c r="AB308" s="180"/>
      <c r="AC308" s="180"/>
      <c r="AD308" s="180"/>
    </row>
    <row r="309">
      <c r="A309" s="181">
        <v>308.0</v>
      </c>
      <c r="B309" s="34" t="s">
        <v>1633</v>
      </c>
      <c r="C309" s="47" t="s">
        <v>1614</v>
      </c>
      <c r="D309" s="56" t="s">
        <v>1634</v>
      </c>
      <c r="E309" s="47" t="s">
        <v>1635</v>
      </c>
      <c r="F309" s="43" t="s">
        <v>57</v>
      </c>
      <c r="G309" s="43" t="s">
        <v>4</v>
      </c>
      <c r="H309" s="43" t="s">
        <v>47</v>
      </c>
      <c r="I309" s="37">
        <v>44088.0</v>
      </c>
      <c r="J309" s="37">
        <v>44169.0</v>
      </c>
      <c r="K309" s="38">
        <v>44184.0</v>
      </c>
      <c r="L309" s="39" t="s">
        <v>28</v>
      </c>
      <c r="M309" s="39" t="s">
        <v>41</v>
      </c>
      <c r="N309" s="40" t="s">
        <v>42</v>
      </c>
      <c r="O309" s="45" t="s">
        <v>1636</v>
      </c>
      <c r="P309" s="46" t="str">
        <f>HYPERLINK("https://nptel.ac.in/noc/courses/noc19/SEM2/noc19-me60","https://nptel.ac.in/noc/courses/noc19/SEM2/noc19-me60")</f>
        <v>https://nptel.ac.in/noc/courses/noc19/SEM2/noc19-me60</v>
      </c>
      <c r="Q309" s="46" t="str">
        <f>HYPERLINK("https://nptel.ac.in/courses/112/105/112105221/","https://nptel.ac.in/courses/112/105/112105221/")</f>
        <v>https://nptel.ac.in/courses/112/105/112105221/</v>
      </c>
      <c r="R309" s="180"/>
      <c r="S309" s="180"/>
      <c r="T309" s="180"/>
      <c r="U309" s="180"/>
      <c r="V309" s="180"/>
      <c r="W309" s="180"/>
      <c r="X309" s="180"/>
      <c r="Y309" s="180"/>
      <c r="Z309" s="180"/>
      <c r="AA309" s="180"/>
      <c r="AB309" s="180"/>
      <c r="AC309" s="180"/>
      <c r="AD309" s="180"/>
    </row>
    <row r="310">
      <c r="A310" s="181">
        <v>309.0</v>
      </c>
      <c r="B310" s="34" t="s">
        <v>1637</v>
      </c>
      <c r="C310" s="47" t="s">
        <v>1614</v>
      </c>
      <c r="D310" s="47" t="s">
        <v>1638</v>
      </c>
      <c r="E310" s="47" t="s">
        <v>1639</v>
      </c>
      <c r="F310" s="43" t="s">
        <v>126</v>
      </c>
      <c r="G310" s="43" t="s">
        <v>4</v>
      </c>
      <c r="H310" s="43" t="s">
        <v>40</v>
      </c>
      <c r="I310" s="37">
        <v>44088.0</v>
      </c>
      <c r="J310" s="37">
        <v>44169.0</v>
      </c>
      <c r="K310" s="38">
        <v>44185.0</v>
      </c>
      <c r="L310" s="39" t="s">
        <v>28</v>
      </c>
      <c r="M310" s="39" t="s">
        <v>41</v>
      </c>
      <c r="N310" s="40" t="s">
        <v>42</v>
      </c>
      <c r="O310" s="173" t="s">
        <v>1640</v>
      </c>
      <c r="P310" s="42"/>
      <c r="Q310" s="42"/>
      <c r="R310" s="180"/>
      <c r="S310" s="180"/>
      <c r="T310" s="180"/>
      <c r="U310" s="180"/>
      <c r="V310" s="180"/>
      <c r="W310" s="180"/>
      <c r="X310" s="180"/>
      <c r="Y310" s="180"/>
      <c r="Z310" s="180"/>
      <c r="AA310" s="180"/>
      <c r="AB310" s="180"/>
      <c r="AC310" s="180"/>
      <c r="AD310" s="180"/>
    </row>
    <row r="311">
      <c r="A311" s="181">
        <v>310.0</v>
      </c>
      <c r="B311" s="34" t="s">
        <v>1650</v>
      </c>
      <c r="C311" s="47" t="s">
        <v>1614</v>
      </c>
      <c r="D311" s="47" t="s">
        <v>1651</v>
      </c>
      <c r="E311" s="47" t="s">
        <v>1652</v>
      </c>
      <c r="F311" s="48" t="s">
        <v>83</v>
      </c>
      <c r="G311" s="43" t="s">
        <v>4</v>
      </c>
      <c r="H311" s="43" t="s">
        <v>40</v>
      </c>
      <c r="I311" s="37">
        <v>44088.0</v>
      </c>
      <c r="J311" s="37">
        <v>44169.0</v>
      </c>
      <c r="K311" s="38">
        <v>44184.0</v>
      </c>
      <c r="L311" s="39" t="s">
        <v>28</v>
      </c>
      <c r="M311" s="39" t="s">
        <v>29</v>
      </c>
      <c r="N311" s="40" t="s">
        <v>42</v>
      </c>
      <c r="O311" s="173" t="s">
        <v>1653</v>
      </c>
      <c r="P311" s="42"/>
      <c r="Q311" s="42"/>
      <c r="R311" s="180"/>
      <c r="S311" s="180"/>
      <c r="T311" s="180"/>
      <c r="U311" s="180"/>
      <c r="V311" s="180"/>
      <c r="W311" s="180"/>
      <c r="X311" s="180"/>
      <c r="Y311" s="180"/>
      <c r="Z311" s="180"/>
      <c r="AA311" s="180"/>
      <c r="AB311" s="180"/>
      <c r="AC311" s="180"/>
      <c r="AD311" s="180"/>
    </row>
    <row r="312">
      <c r="A312" s="181">
        <v>311.0</v>
      </c>
      <c r="B312" s="34" t="s">
        <v>1654</v>
      </c>
      <c r="C312" s="47" t="s">
        <v>1614</v>
      </c>
      <c r="D312" s="56" t="s">
        <v>1655</v>
      </c>
      <c r="E312" s="56" t="s">
        <v>1656</v>
      </c>
      <c r="F312" s="43" t="s">
        <v>126</v>
      </c>
      <c r="G312" s="43" t="s">
        <v>174</v>
      </c>
      <c r="H312" s="43" t="s">
        <v>47</v>
      </c>
      <c r="I312" s="37">
        <v>44088.0</v>
      </c>
      <c r="J312" s="37">
        <v>44113.0</v>
      </c>
      <c r="K312" s="38">
        <v>44183.0</v>
      </c>
      <c r="L312" s="39" t="s">
        <v>28</v>
      </c>
      <c r="M312" s="39" t="s">
        <v>41</v>
      </c>
      <c r="N312" s="40" t="s">
        <v>42</v>
      </c>
      <c r="O312" s="45" t="s">
        <v>1657</v>
      </c>
      <c r="P312" s="46" t="str">
        <f>HYPERLINK("https://nptel.ac.in/noc/courses/noc19/SEM2/noc19-mm23","https://nptel.ac.in/noc/courses/noc19/SEM2/noc19-mm23")</f>
        <v>https://nptel.ac.in/noc/courses/noc19/SEM2/noc19-mm23</v>
      </c>
      <c r="Q312" s="44" t="s">
        <v>1658</v>
      </c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</row>
    <row r="313">
      <c r="A313" s="181">
        <v>312.0</v>
      </c>
      <c r="B313" s="34" t="s">
        <v>1659</v>
      </c>
      <c r="C313" s="47" t="s">
        <v>1614</v>
      </c>
      <c r="D313" s="58" t="s">
        <v>1660</v>
      </c>
      <c r="E313" s="34" t="s">
        <v>1661</v>
      </c>
      <c r="F313" s="36" t="s">
        <v>147</v>
      </c>
      <c r="G313" s="36" t="s">
        <v>39</v>
      </c>
      <c r="H313" s="43" t="s">
        <v>47</v>
      </c>
      <c r="I313" s="37">
        <v>44088.0</v>
      </c>
      <c r="J313" s="37">
        <v>44141.0</v>
      </c>
      <c r="K313" s="38">
        <v>44183.0</v>
      </c>
      <c r="L313" s="39" t="s">
        <v>28</v>
      </c>
      <c r="M313" s="39" t="s">
        <v>41</v>
      </c>
      <c r="N313" s="40" t="s">
        <v>42</v>
      </c>
      <c r="O313" s="45" t="s">
        <v>1662</v>
      </c>
      <c r="P313" s="46" t="str">
        <f>HYPERLINK("https://nptel.ac.in/noc/courses/noc19/SEM2/noc19-mm17","https://nptel.ac.in/noc/courses/noc19/SEM2/noc19-mm17")</f>
        <v>https://nptel.ac.in/noc/courses/noc19/SEM2/noc19-mm17</v>
      </c>
      <c r="Q313" s="46" t="str">
        <f>HYPERLINK("https://nptel.ac.in/courses/113/107/113107091/","https://nptel.ac.in/courses/113/107/113107091/")</f>
        <v>https://nptel.ac.in/courses/113/107/113107091/</v>
      </c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</row>
    <row r="314">
      <c r="A314" s="181">
        <v>313.0</v>
      </c>
      <c r="B314" s="34" t="s">
        <v>1678</v>
      </c>
      <c r="C314" s="56" t="s">
        <v>1679</v>
      </c>
      <c r="D314" s="56" t="s">
        <v>1680</v>
      </c>
      <c r="E314" s="56" t="s">
        <v>1624</v>
      </c>
      <c r="F314" s="43" t="s">
        <v>126</v>
      </c>
      <c r="G314" s="69" t="s">
        <v>263</v>
      </c>
      <c r="H314" s="43" t="s">
        <v>47</v>
      </c>
      <c r="I314" s="37">
        <v>44088.0</v>
      </c>
      <c r="J314" s="37">
        <v>44141.0</v>
      </c>
      <c r="K314" s="38">
        <v>44185.0</v>
      </c>
      <c r="L314" s="39" t="s">
        <v>100</v>
      </c>
      <c r="M314" s="39" t="s">
        <v>41</v>
      </c>
      <c r="N314" s="40" t="s">
        <v>42</v>
      </c>
      <c r="O314" s="45" t="s">
        <v>1681</v>
      </c>
      <c r="P314" s="46" t="str">
        <f>HYPERLINK("https://nptel.ac.in/noc/courses/noc20/SEM1/noc20-ge04","https://nptel.ac.in/noc/courses/noc20/SEM1/noc20-ge04")</f>
        <v>https://nptel.ac.in/noc/courses/noc20/SEM1/noc20-ge04</v>
      </c>
      <c r="Q314" s="46" t="str">
        <f>HYPERLINK("https://nptel.ac.in/courses/121/106/121106007/","https://nptel.ac.in/courses/121/106/121106007/")</f>
        <v>https://nptel.ac.in/courses/121/106/121106007/</v>
      </c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</row>
    <row r="315">
      <c r="A315" s="181">
        <v>314.0</v>
      </c>
      <c r="B315" s="34" t="s">
        <v>1686</v>
      </c>
      <c r="C315" s="56" t="s">
        <v>1679</v>
      </c>
      <c r="D315" s="56" t="s">
        <v>1687</v>
      </c>
      <c r="E315" s="56" t="s">
        <v>1688</v>
      </c>
      <c r="F315" s="43" t="s">
        <v>126</v>
      </c>
      <c r="G315" s="43" t="s">
        <v>257</v>
      </c>
      <c r="H315" s="43" t="s">
        <v>47</v>
      </c>
      <c r="I315" s="37">
        <v>44088.0</v>
      </c>
      <c r="J315" s="37">
        <v>44169.0</v>
      </c>
      <c r="K315" s="38">
        <v>44184.0</v>
      </c>
      <c r="L315" s="39" t="s">
        <v>28</v>
      </c>
      <c r="M315" s="39" t="s">
        <v>41</v>
      </c>
      <c r="N315" s="40" t="s">
        <v>42</v>
      </c>
      <c r="O315" s="45" t="s">
        <v>1689</v>
      </c>
      <c r="P315" s="46" t="str">
        <f>HYPERLINK("https://nptel.ac.in/noc/courses/noc19/SEM2/noc19-ge28","https://nptel.ac.in/noc/courses/noc19/SEM2/noc19-ge28")</f>
        <v>https://nptel.ac.in/noc/courses/noc19/SEM2/noc19-ge28</v>
      </c>
      <c r="Q315" s="46" t="str">
        <f>HYPERLINK("https://nptel.ac.in/courses/127/106/127106001/","https://nptel.ac.in/courses/127/106/127106001/")</f>
        <v>https://nptel.ac.in/courses/127/106/127106001/</v>
      </c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</row>
    <row r="316">
      <c r="A316" s="181">
        <v>315.0</v>
      </c>
      <c r="B316" s="34" t="s">
        <v>1690</v>
      </c>
      <c r="C316" s="56" t="s">
        <v>1679</v>
      </c>
      <c r="D316" s="56" t="s">
        <v>1691</v>
      </c>
      <c r="E316" s="56" t="s">
        <v>972</v>
      </c>
      <c r="F316" s="43" t="s">
        <v>57</v>
      </c>
      <c r="G316" s="43" t="s">
        <v>174</v>
      </c>
      <c r="H316" s="43" t="s">
        <v>47</v>
      </c>
      <c r="I316" s="37">
        <v>44088.0</v>
      </c>
      <c r="J316" s="37">
        <v>44113.0</v>
      </c>
      <c r="K316" s="38">
        <v>44183.0</v>
      </c>
      <c r="L316" s="39" t="s">
        <v>28</v>
      </c>
      <c r="M316" s="39" t="s">
        <v>41</v>
      </c>
      <c r="N316" s="40" t="s">
        <v>42</v>
      </c>
      <c r="O316" s="45" t="s">
        <v>1692</v>
      </c>
      <c r="P316" s="46" t="str">
        <f>HYPERLINK("https://nptel.ac.in/noc/courses/noc19/SEM2/noc19-ge26","https://nptel.ac.in/noc/courses/noc19/SEM2/noc19-ge26")</f>
        <v>https://nptel.ac.in/noc/courses/noc19/SEM2/noc19-ge26</v>
      </c>
      <c r="Q316" s="46" t="str">
        <f>HYPERLINK("https://nptel.ac.in/courses/121/105/121105009/","https://nptel.ac.in/courses/121/105/121105009/")</f>
        <v>https://nptel.ac.in/courses/121/105/121105009/</v>
      </c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</row>
    <row r="317">
      <c r="A317" s="181">
        <v>316.0</v>
      </c>
      <c r="B317" s="34" t="s">
        <v>1693</v>
      </c>
      <c r="C317" s="56" t="s">
        <v>1679</v>
      </c>
      <c r="D317" s="47" t="s">
        <v>1694</v>
      </c>
      <c r="E317" s="47" t="s">
        <v>1695</v>
      </c>
      <c r="F317" s="48" t="s">
        <v>83</v>
      </c>
      <c r="G317" s="43" t="s">
        <v>174</v>
      </c>
      <c r="H317" s="43" t="s">
        <v>47</v>
      </c>
      <c r="I317" s="37">
        <v>44088.0</v>
      </c>
      <c r="J317" s="37">
        <v>44113.0</v>
      </c>
      <c r="K317" s="38">
        <v>44183.0</v>
      </c>
      <c r="L317" s="39" t="s">
        <v>28</v>
      </c>
      <c r="M317" s="39" t="s">
        <v>41</v>
      </c>
      <c r="N317" s="40" t="s">
        <v>42</v>
      </c>
      <c r="O317" s="45" t="s">
        <v>1696</v>
      </c>
      <c r="P317" s="46" t="str">
        <f>HYPERLINK("https://nptel.ac.in/noc/courses/noc19/SEM2/noc19-ge27","https://nptel.ac.in/noc/courses/noc19/SEM2/noc19-ge27")</f>
        <v>https://nptel.ac.in/noc/courses/noc19/SEM2/noc19-ge27</v>
      </c>
      <c r="Q317" s="46" t="str">
        <f>HYPERLINK("https://nptel.ac.in/courses/127/101/127101013/","https://nptel.ac.in/courses/127/101/127101013/")</f>
        <v>https://nptel.ac.in/courses/127/101/127101013/</v>
      </c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</row>
    <row r="318">
      <c r="A318" s="181">
        <v>317.0</v>
      </c>
      <c r="B318" s="34" t="s">
        <v>1703</v>
      </c>
      <c r="C318" s="56" t="s">
        <v>1679</v>
      </c>
      <c r="D318" s="47" t="s">
        <v>1704</v>
      </c>
      <c r="E318" s="35" t="s">
        <v>1705</v>
      </c>
      <c r="F318" s="106" t="s">
        <v>203</v>
      </c>
      <c r="G318" s="43" t="s">
        <v>174</v>
      </c>
      <c r="H318" s="43" t="s">
        <v>47</v>
      </c>
      <c r="I318" s="37">
        <v>44088.0</v>
      </c>
      <c r="J318" s="37">
        <v>44113.0</v>
      </c>
      <c r="K318" s="38">
        <v>44183.0</v>
      </c>
      <c r="L318" s="39" t="s">
        <v>100</v>
      </c>
      <c r="M318" s="39" t="s">
        <v>41</v>
      </c>
      <c r="N318" s="40" t="s">
        <v>42</v>
      </c>
      <c r="O318" s="45" t="s">
        <v>1706</v>
      </c>
      <c r="P318" s="61" t="s">
        <v>1707</v>
      </c>
      <c r="Q318" s="61" t="s">
        <v>1708</v>
      </c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</row>
    <row r="319">
      <c r="A319" s="181">
        <v>318.0</v>
      </c>
      <c r="B319" s="34" t="s">
        <v>1709</v>
      </c>
      <c r="C319" s="56" t="s">
        <v>1679</v>
      </c>
      <c r="D319" s="47" t="s">
        <v>1710</v>
      </c>
      <c r="E319" s="97" t="s">
        <v>1711</v>
      </c>
      <c r="F319" s="48" t="s">
        <v>83</v>
      </c>
      <c r="G319" s="43" t="s">
        <v>4</v>
      </c>
      <c r="H319" s="36" t="s">
        <v>40</v>
      </c>
      <c r="I319" s="37">
        <v>44088.0</v>
      </c>
      <c r="J319" s="37">
        <v>44169.0</v>
      </c>
      <c r="K319" s="38">
        <v>44185.0</v>
      </c>
      <c r="L319" s="39" t="s">
        <v>28</v>
      </c>
      <c r="M319" s="39" t="s">
        <v>41</v>
      </c>
      <c r="N319" s="40" t="s">
        <v>42</v>
      </c>
      <c r="O319" s="45" t="s">
        <v>1712</v>
      </c>
      <c r="P319" s="42"/>
      <c r="Q319" s="42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</row>
    <row r="320">
      <c r="A320" s="181">
        <v>319.0</v>
      </c>
      <c r="B320" s="34" t="s">
        <v>1713</v>
      </c>
      <c r="C320" s="59" t="s">
        <v>1679</v>
      </c>
      <c r="D320" s="72" t="s">
        <v>1714</v>
      </c>
      <c r="E320" s="156" t="s">
        <v>1715</v>
      </c>
      <c r="F320" s="159" t="s">
        <v>120</v>
      </c>
      <c r="G320" s="159" t="s">
        <v>4</v>
      </c>
      <c r="H320" s="43" t="s">
        <v>47</v>
      </c>
      <c r="I320" s="37">
        <v>44088.0</v>
      </c>
      <c r="J320" s="37">
        <v>44169.0</v>
      </c>
      <c r="K320" s="38">
        <v>44184.0</v>
      </c>
      <c r="L320" s="39" t="s">
        <v>100</v>
      </c>
      <c r="M320" s="39" t="s">
        <v>41</v>
      </c>
      <c r="N320" s="40" t="s">
        <v>42</v>
      </c>
      <c r="O320" s="45" t="s">
        <v>1716</v>
      </c>
      <c r="P320" s="46" t="str">
        <f>HYPERLINK("https://nptel.ac.in/noc/courses/noc19/SEM2/noc19-me71","https://nptel.ac.in/noc/courses/noc19/SEM2/noc19-me71")</f>
        <v>https://nptel.ac.in/noc/courses/noc19/SEM2/noc19-me71</v>
      </c>
      <c r="Q320" s="46" t="str">
        <f>HYPERLINK("https://nptel.ac.in/courses/112/103/112103280/","https://nptel.ac.in/courses/112/103/112103280/")</f>
        <v>https://nptel.ac.in/courses/112/103/112103280/</v>
      </c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</row>
    <row r="321">
      <c r="A321" s="181">
        <v>320.0</v>
      </c>
      <c r="B321" s="34" t="s">
        <v>1717</v>
      </c>
      <c r="C321" s="47" t="s">
        <v>1718</v>
      </c>
      <c r="D321" s="56" t="s">
        <v>1719</v>
      </c>
      <c r="E321" s="56" t="s">
        <v>1720</v>
      </c>
      <c r="F321" s="48" t="s">
        <v>120</v>
      </c>
      <c r="G321" s="43" t="s">
        <v>4</v>
      </c>
      <c r="H321" s="43" t="s">
        <v>40</v>
      </c>
      <c r="I321" s="37">
        <v>44088.0</v>
      </c>
      <c r="J321" s="37">
        <v>44169.0</v>
      </c>
      <c r="K321" s="38">
        <v>44184.0</v>
      </c>
      <c r="L321" s="39" t="s">
        <v>28</v>
      </c>
      <c r="M321" s="39" t="s">
        <v>41</v>
      </c>
      <c r="N321" s="40" t="s">
        <v>42</v>
      </c>
      <c r="O321" s="45" t="s">
        <v>1721</v>
      </c>
      <c r="P321" s="42"/>
      <c r="Q321" s="42"/>
      <c r="R321" s="180"/>
      <c r="S321" s="180"/>
      <c r="T321" s="180"/>
      <c r="U321" s="180"/>
      <c r="V321" s="180"/>
      <c r="W321" s="180"/>
      <c r="X321" s="180"/>
      <c r="Y321" s="180"/>
      <c r="Z321" s="180"/>
      <c r="AA321" s="180"/>
      <c r="AB321" s="180"/>
      <c r="AC321" s="180"/>
      <c r="AD321" s="180"/>
    </row>
    <row r="322">
      <c r="A322" s="181">
        <v>321.0</v>
      </c>
      <c r="B322" s="34" t="s">
        <v>1729</v>
      </c>
      <c r="C322" s="56" t="s">
        <v>1718</v>
      </c>
      <c r="D322" s="56" t="s">
        <v>1730</v>
      </c>
      <c r="E322" s="56" t="s">
        <v>1731</v>
      </c>
      <c r="F322" s="48" t="s">
        <v>698</v>
      </c>
      <c r="G322" s="43" t="s">
        <v>4</v>
      </c>
      <c r="H322" s="43" t="s">
        <v>40</v>
      </c>
      <c r="I322" s="37">
        <v>44088.0</v>
      </c>
      <c r="J322" s="37">
        <v>44169.0</v>
      </c>
      <c r="K322" s="38">
        <v>44185.0</v>
      </c>
      <c r="L322" s="39" t="s">
        <v>100</v>
      </c>
      <c r="M322" s="39" t="s">
        <v>49</v>
      </c>
      <c r="N322" s="40" t="s">
        <v>42</v>
      </c>
      <c r="O322" s="45" t="s">
        <v>1732</v>
      </c>
      <c r="P322" s="42"/>
      <c r="Q322" s="42"/>
      <c r="R322" s="180"/>
      <c r="S322" s="180"/>
      <c r="T322" s="180"/>
      <c r="U322" s="180"/>
      <c r="V322" s="180"/>
      <c r="W322" s="180"/>
      <c r="X322" s="180"/>
      <c r="Y322" s="180"/>
      <c r="Z322" s="180"/>
      <c r="AA322" s="180"/>
      <c r="AB322" s="180"/>
      <c r="AC322" s="180"/>
      <c r="AD322" s="180"/>
    </row>
    <row r="323">
      <c r="A323" s="181">
        <v>322.0</v>
      </c>
      <c r="B323" s="34" t="s">
        <v>1733</v>
      </c>
      <c r="C323" s="56" t="s">
        <v>1718</v>
      </c>
      <c r="D323" s="47" t="s">
        <v>1734</v>
      </c>
      <c r="E323" s="56" t="s">
        <v>1735</v>
      </c>
      <c r="F323" s="48" t="s">
        <v>120</v>
      </c>
      <c r="G323" s="48" t="s">
        <v>1736</v>
      </c>
      <c r="H323" s="48" t="s">
        <v>47</v>
      </c>
      <c r="I323" s="37">
        <v>44088.0</v>
      </c>
      <c r="J323" s="37">
        <v>44169.0</v>
      </c>
      <c r="K323" s="38">
        <v>44185.0</v>
      </c>
      <c r="L323" s="39" t="s">
        <v>28</v>
      </c>
      <c r="M323" s="39" t="s">
        <v>49</v>
      </c>
      <c r="N323" s="40" t="s">
        <v>42</v>
      </c>
      <c r="O323" s="45" t="s">
        <v>1737</v>
      </c>
      <c r="P323" s="46" t="str">
        <f>HYPERLINK("https://nptel.ac.in/noc/courses/noc19/SEM2/noc19-ph15","https://nptel.ac.in/noc/courses/noc19/SEM2/noc19-ph15")</f>
        <v>https://nptel.ac.in/noc/courses/noc19/SEM2/noc19-ph15</v>
      </c>
      <c r="Q323" s="46" t="str">
        <f>HYPERLINK("https://nptel.ac.in/courses/115/103/115103115/","https://nptel.ac.in/courses/115/103/115103115/")</f>
        <v>https://nptel.ac.in/courses/115/103/115103115/</v>
      </c>
      <c r="R323" s="180"/>
      <c r="S323" s="180"/>
      <c r="T323" s="180"/>
      <c r="U323" s="180"/>
      <c r="V323" s="180"/>
      <c r="W323" s="180"/>
      <c r="X323" s="180"/>
      <c r="Y323" s="180"/>
      <c r="Z323" s="180"/>
      <c r="AA323" s="180"/>
      <c r="AB323" s="180"/>
      <c r="AC323" s="180"/>
      <c r="AD323" s="180"/>
    </row>
    <row r="324">
      <c r="A324" s="181">
        <v>323.0</v>
      </c>
      <c r="B324" s="34" t="s">
        <v>1738</v>
      </c>
      <c r="C324" s="56" t="s">
        <v>1718</v>
      </c>
      <c r="D324" s="47" t="s">
        <v>1739</v>
      </c>
      <c r="E324" s="56" t="s">
        <v>1740</v>
      </c>
      <c r="F324" s="48" t="s">
        <v>120</v>
      </c>
      <c r="G324" s="43" t="s">
        <v>4</v>
      </c>
      <c r="H324" s="43" t="s">
        <v>47</v>
      </c>
      <c r="I324" s="37">
        <v>44088.0</v>
      </c>
      <c r="J324" s="37">
        <v>44169.0</v>
      </c>
      <c r="K324" s="38">
        <v>44185.0</v>
      </c>
      <c r="L324" s="39" t="s">
        <v>28</v>
      </c>
      <c r="M324" s="39" t="s">
        <v>41</v>
      </c>
      <c r="N324" s="40" t="s">
        <v>42</v>
      </c>
      <c r="O324" s="45" t="s">
        <v>1741</v>
      </c>
      <c r="P324" s="46" t="str">
        <f>HYPERLINK("https://nptel.ac.in/noc/courses/noc18/SEM1/noc18-ph02","https://nptel.ac.in/noc/courses/noc18/SEM1/noc18-ph02")</f>
        <v>https://nptel.ac.in/noc/courses/noc18/SEM1/noc18-ph02</v>
      </c>
      <c r="Q324" s="46" t="str">
        <f>HYPERLINK("https://nptel.ac.in/courses/115/103/115103101/","https://nptel.ac.in/courses/115/103/115103101/")</f>
        <v>https://nptel.ac.in/courses/115/103/115103101/</v>
      </c>
      <c r="R324" s="180"/>
      <c r="S324" s="180"/>
      <c r="T324" s="180"/>
      <c r="U324" s="180"/>
      <c r="V324" s="180"/>
      <c r="W324" s="180"/>
      <c r="X324" s="180"/>
      <c r="Y324" s="180"/>
      <c r="Z324" s="180"/>
      <c r="AA324" s="180"/>
      <c r="AB324" s="180"/>
      <c r="AC324" s="180"/>
      <c r="AD324" s="180"/>
    </row>
    <row r="325">
      <c r="A325" s="181">
        <v>324.0</v>
      </c>
      <c r="B325" s="34" t="s">
        <v>1742</v>
      </c>
      <c r="C325" s="56" t="s">
        <v>1718</v>
      </c>
      <c r="D325" s="56" t="s">
        <v>1743</v>
      </c>
      <c r="E325" s="56" t="s">
        <v>1744</v>
      </c>
      <c r="F325" s="43" t="s">
        <v>421</v>
      </c>
      <c r="G325" s="43" t="s">
        <v>4</v>
      </c>
      <c r="H325" s="43" t="s">
        <v>47</v>
      </c>
      <c r="I325" s="37">
        <v>44088.0</v>
      </c>
      <c r="J325" s="37">
        <v>44169.0</v>
      </c>
      <c r="K325" s="38">
        <v>44185.0</v>
      </c>
      <c r="L325" s="39" t="s">
        <v>100</v>
      </c>
      <c r="M325" s="39" t="s">
        <v>41</v>
      </c>
      <c r="N325" s="40" t="s">
        <v>42</v>
      </c>
      <c r="O325" s="45" t="s">
        <v>1745</v>
      </c>
      <c r="P325" s="46" t="str">
        <f>HYPERLINK("https://nptel.ac.in/noc/courses/noc19/SEM2/noc19-ph16","https://nptel.ac.in/noc/courses/noc19/SEM2/noc19-ph16")</f>
        <v>https://nptel.ac.in/noc/courses/noc19/SEM2/noc19-ph16</v>
      </c>
      <c r="Q325" s="46" t="str">
        <f>HYPERLINK("https://nptel.ac.in/courses/115/106/115106118/","https://nptel.ac.in/courses/115/106/115106118/")</f>
        <v>https://nptel.ac.in/courses/115/106/115106118/</v>
      </c>
      <c r="R325" s="180"/>
      <c r="S325" s="180"/>
      <c r="T325" s="180"/>
      <c r="U325" s="180"/>
      <c r="V325" s="180"/>
      <c r="W325" s="180"/>
      <c r="X325" s="180"/>
      <c r="Y325" s="180"/>
      <c r="Z325" s="180"/>
      <c r="AA325" s="180"/>
      <c r="AB325" s="180"/>
      <c r="AC325" s="180"/>
      <c r="AD325" s="180"/>
    </row>
    <row r="326">
      <c r="A326" s="181">
        <v>325.0</v>
      </c>
      <c r="B326" s="34" t="s">
        <v>1746</v>
      </c>
      <c r="C326" s="56" t="s">
        <v>1718</v>
      </c>
      <c r="D326" s="47" t="s">
        <v>1747</v>
      </c>
      <c r="E326" s="47" t="s">
        <v>1748</v>
      </c>
      <c r="F326" s="48" t="s">
        <v>147</v>
      </c>
      <c r="G326" s="36" t="s">
        <v>39</v>
      </c>
      <c r="H326" s="43" t="s">
        <v>47</v>
      </c>
      <c r="I326" s="37">
        <v>44088.0</v>
      </c>
      <c r="J326" s="37">
        <v>44141.0</v>
      </c>
      <c r="K326" s="38">
        <v>44183.0</v>
      </c>
      <c r="L326" s="39" t="s">
        <v>28</v>
      </c>
      <c r="M326" s="39" t="s">
        <v>29</v>
      </c>
      <c r="N326" s="40" t="s">
        <v>42</v>
      </c>
      <c r="O326" s="45" t="s">
        <v>1749</v>
      </c>
      <c r="P326" s="46" t="str">
        <f>HYPERLINK("https://nptel.ac.in/noc/courses/noc19/SEM2/noc19-ph13","https://nptel.ac.in/noc/courses/noc19/SEM2/noc19-ph13")</f>
        <v>https://nptel.ac.in/noc/courses/noc19/SEM2/noc19-ph13</v>
      </c>
      <c r="Q326" s="46" t="str">
        <f>HYPERLINK("https://nptel.ac.in/courses/115/107/115107116/","https://nptel.ac.in/courses/115/107/115107116/")</f>
        <v>https://nptel.ac.in/courses/115/107/115107116/</v>
      </c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  <c r="AB326" s="180"/>
      <c r="AC326" s="180"/>
      <c r="AD326" s="180"/>
    </row>
    <row r="327">
      <c r="A327" s="181">
        <v>326.0</v>
      </c>
      <c r="B327" s="34" t="s">
        <v>1754</v>
      </c>
      <c r="C327" s="56" t="s">
        <v>1718</v>
      </c>
      <c r="D327" s="47" t="s">
        <v>1755</v>
      </c>
      <c r="E327" s="58" t="s">
        <v>1756</v>
      </c>
      <c r="F327" s="77" t="s">
        <v>120</v>
      </c>
      <c r="G327" s="36" t="s">
        <v>39</v>
      </c>
      <c r="H327" s="43" t="s">
        <v>47</v>
      </c>
      <c r="I327" s="37">
        <v>44088.0</v>
      </c>
      <c r="J327" s="37">
        <v>44141.0</v>
      </c>
      <c r="K327" s="38">
        <v>44184.0</v>
      </c>
      <c r="L327" s="39" t="s">
        <v>28</v>
      </c>
      <c r="M327" s="39" t="s">
        <v>49</v>
      </c>
      <c r="N327" s="40" t="s">
        <v>42</v>
      </c>
      <c r="O327" s="45" t="s">
        <v>1757</v>
      </c>
      <c r="P327" s="46" t="str">
        <f>HYPERLINK("https://nptel.ac.in/noc/courses/noc19/SEM2/noc19-ph11","https://nptel.ac.in/noc/courses/noc19/SEM2/noc19-ph11")</f>
        <v>https://nptel.ac.in/noc/courses/noc19/SEM2/noc19-ph11</v>
      </c>
      <c r="Q327" s="46" t="str">
        <f>HYPERLINK("https://nptel.ac.in/courses/115/103/115103114/","https://nptel.ac.in/courses/115/103/115103114/")</f>
        <v>https://nptel.ac.in/courses/115/103/115103114/</v>
      </c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  <c r="AB327" s="180"/>
      <c r="AC327" s="180"/>
      <c r="AD327" s="180"/>
    </row>
    <row r="328">
      <c r="A328" s="181">
        <v>327.0</v>
      </c>
      <c r="B328" s="34" t="s">
        <v>1758</v>
      </c>
      <c r="C328" s="56" t="s">
        <v>1718</v>
      </c>
      <c r="D328" s="47" t="s">
        <v>1759</v>
      </c>
      <c r="E328" s="34" t="s">
        <v>1760</v>
      </c>
      <c r="F328" s="176" t="s">
        <v>430</v>
      </c>
      <c r="G328" s="176" t="s">
        <v>4</v>
      </c>
      <c r="H328" s="43" t="s">
        <v>47</v>
      </c>
      <c r="I328" s="37">
        <v>44088.0</v>
      </c>
      <c r="J328" s="37">
        <v>44169.0</v>
      </c>
      <c r="K328" s="38">
        <v>44184.0</v>
      </c>
      <c r="L328" s="39" t="s">
        <v>28</v>
      </c>
      <c r="M328" s="39" t="s">
        <v>29</v>
      </c>
      <c r="N328" s="40" t="s">
        <v>42</v>
      </c>
      <c r="O328" s="45" t="s">
        <v>1761</v>
      </c>
      <c r="P328" s="44" t="s">
        <v>1762</v>
      </c>
      <c r="Q328" s="44" t="s">
        <v>1763</v>
      </c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</row>
    <row r="329">
      <c r="A329" s="181">
        <v>328.0</v>
      </c>
      <c r="B329" s="34" t="s">
        <v>1764</v>
      </c>
      <c r="C329" s="47" t="s">
        <v>1765</v>
      </c>
      <c r="D329" s="47" t="s">
        <v>1766</v>
      </c>
      <c r="E329" s="56" t="s">
        <v>1767</v>
      </c>
      <c r="F329" s="43" t="s">
        <v>126</v>
      </c>
      <c r="G329" s="43" t="s">
        <v>4</v>
      </c>
      <c r="H329" s="43" t="s">
        <v>47</v>
      </c>
      <c r="I329" s="37">
        <v>44088.0</v>
      </c>
      <c r="J329" s="37">
        <v>44169.0</v>
      </c>
      <c r="K329" s="38">
        <v>44185.0</v>
      </c>
      <c r="L329" s="39" t="s">
        <v>100</v>
      </c>
      <c r="M329" s="39" t="s">
        <v>41</v>
      </c>
      <c r="N329" s="40" t="s">
        <v>42</v>
      </c>
      <c r="O329" s="45" t="s">
        <v>1768</v>
      </c>
      <c r="P329" s="46" t="str">
        <f>HYPERLINK("https://nptel.ac.in/noc/courses/noc15/SEM1/noc15-oe01","https://nptel.ac.in/noc/courses/noc15/SEM1/noc15-oe01")</f>
        <v>https://nptel.ac.in/noc/courses/noc15/SEM1/noc15-oe01</v>
      </c>
      <c r="Q329" s="46" t="str">
        <f>HYPERLINK("https://nptel.ac.in/courses/114/106/114106038/","https://nptel.ac.in/courses/114/106/114106038/")</f>
        <v>https://nptel.ac.in/courses/114/106/114106038/</v>
      </c>
      <c r="R329" s="180"/>
      <c r="S329" s="180"/>
      <c r="T329" s="180"/>
      <c r="U329" s="180"/>
      <c r="V329" s="180"/>
      <c r="W329" s="180"/>
      <c r="X329" s="180"/>
      <c r="Y329" s="180"/>
      <c r="Z329" s="180"/>
      <c r="AA329" s="180"/>
      <c r="AB329" s="180"/>
      <c r="AC329" s="180"/>
      <c r="AD329" s="180"/>
    </row>
    <row r="330">
      <c r="A330" s="181">
        <v>329.0</v>
      </c>
      <c r="B330" s="34" t="s">
        <v>1769</v>
      </c>
      <c r="C330" s="47" t="s">
        <v>1765</v>
      </c>
      <c r="D330" s="47" t="s">
        <v>1770</v>
      </c>
      <c r="E330" s="56" t="s">
        <v>1767</v>
      </c>
      <c r="F330" s="43" t="s">
        <v>126</v>
      </c>
      <c r="G330" s="43" t="s">
        <v>4</v>
      </c>
      <c r="H330" s="43" t="s">
        <v>47</v>
      </c>
      <c r="I330" s="37">
        <v>44088.0</v>
      </c>
      <c r="J330" s="37">
        <v>44169.0</v>
      </c>
      <c r="K330" s="38">
        <v>44184.0</v>
      </c>
      <c r="L330" s="39" t="s">
        <v>28</v>
      </c>
      <c r="M330" s="39" t="s">
        <v>49</v>
      </c>
      <c r="N330" s="40" t="s">
        <v>42</v>
      </c>
      <c r="O330" s="45" t="s">
        <v>1771</v>
      </c>
      <c r="P330" s="46" t="str">
        <f>HYPERLINK("https://nptel.ac.in/noc/courses/noc18/SEM1/noc18-oe01","https://nptel.ac.in/noc/courses/noc18/SEM1/noc18-oe01")</f>
        <v>https://nptel.ac.in/noc/courses/noc18/SEM1/noc18-oe01</v>
      </c>
      <c r="Q330" s="46" t="str">
        <f>HYPERLINK("https://nptel.ac.in/courses/114/106/114106045/","https://nptel.ac.in/courses/114/106/114106045/")</f>
        <v>https://nptel.ac.in/courses/114/106/114106045/</v>
      </c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</row>
    <row r="331">
      <c r="A331" s="181">
        <v>330.0</v>
      </c>
      <c r="B331" s="34" t="s">
        <v>1772</v>
      </c>
      <c r="C331" s="47" t="s">
        <v>1773</v>
      </c>
      <c r="D331" s="56" t="s">
        <v>1774</v>
      </c>
      <c r="E331" s="56" t="s">
        <v>1775</v>
      </c>
      <c r="F331" s="43" t="s">
        <v>430</v>
      </c>
      <c r="G331" s="43" t="s">
        <v>4</v>
      </c>
      <c r="H331" s="43" t="s">
        <v>40</v>
      </c>
      <c r="I331" s="37">
        <v>44088.0</v>
      </c>
      <c r="J331" s="37">
        <v>44169.0</v>
      </c>
      <c r="K331" s="38">
        <v>44185.0</v>
      </c>
      <c r="L331" s="60" t="s">
        <v>28</v>
      </c>
      <c r="M331" s="60" t="s">
        <v>49</v>
      </c>
      <c r="N331" s="141" t="s">
        <v>42</v>
      </c>
      <c r="O331" s="45" t="s">
        <v>1776</v>
      </c>
      <c r="P331" s="42"/>
      <c r="Q331" s="42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</row>
    <row r="332">
      <c r="A332" s="181">
        <v>331.0</v>
      </c>
      <c r="B332" s="34" t="s">
        <v>1777</v>
      </c>
      <c r="C332" s="47" t="s">
        <v>1773</v>
      </c>
      <c r="D332" s="56" t="s">
        <v>1778</v>
      </c>
      <c r="E332" s="56" t="s">
        <v>1775</v>
      </c>
      <c r="F332" s="43" t="s">
        <v>430</v>
      </c>
      <c r="G332" s="43" t="s">
        <v>4</v>
      </c>
      <c r="H332" s="43" t="s">
        <v>47</v>
      </c>
      <c r="I332" s="37">
        <v>44088.0</v>
      </c>
      <c r="J332" s="37">
        <v>44169.0</v>
      </c>
      <c r="K332" s="38">
        <v>44184.0</v>
      </c>
      <c r="L332" s="39" t="s">
        <v>28</v>
      </c>
      <c r="M332" s="39" t="s">
        <v>41</v>
      </c>
      <c r="N332" s="40" t="s">
        <v>42</v>
      </c>
      <c r="O332" s="45" t="s">
        <v>1779</v>
      </c>
      <c r="P332" s="46" t="str">
        <f>HYPERLINK("https://nptel.ac.in/noc/courses/noc19/SEM2/noc19-te08","https://nptel.ac.in/noc/courses/noc19/SEM2/noc19-te08")</f>
        <v>https://nptel.ac.in/noc/courses/noc19/SEM2/noc19-te08</v>
      </c>
      <c r="Q332" s="46" t="str">
        <f>HYPERLINK("https://nptel.ac.in/courses/116/102/116102047/","https://nptel.ac.in/courses/116/102/116102047/")</f>
        <v>https://nptel.ac.in/courses/116/102/116102047/</v>
      </c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</row>
    <row r="333">
      <c r="A333" s="181">
        <v>332.0</v>
      </c>
      <c r="B333" s="34" t="s">
        <v>1780</v>
      </c>
      <c r="C333" s="47" t="s">
        <v>1773</v>
      </c>
      <c r="D333" s="56" t="s">
        <v>1781</v>
      </c>
      <c r="E333" s="47" t="s">
        <v>1782</v>
      </c>
      <c r="F333" s="43" t="s">
        <v>430</v>
      </c>
      <c r="G333" s="43" t="s">
        <v>4</v>
      </c>
      <c r="H333" s="43" t="s">
        <v>47</v>
      </c>
      <c r="I333" s="37">
        <v>44088.0</v>
      </c>
      <c r="J333" s="37">
        <v>44169.0</v>
      </c>
      <c r="K333" s="38">
        <v>44185.0</v>
      </c>
      <c r="L333" s="39" t="s">
        <v>28</v>
      </c>
      <c r="M333" s="39" t="s">
        <v>49</v>
      </c>
      <c r="N333" s="40" t="s">
        <v>42</v>
      </c>
      <c r="O333" s="45" t="s">
        <v>1783</v>
      </c>
      <c r="P333" s="46" t="str">
        <f>HYPERLINK("https://nptel.ac.in/noc/courses/noc19/SEM2/noc19-te10","https://nptel.ac.in/noc/courses/noc19/SEM2/noc19-te10")</f>
        <v>https://nptel.ac.in/noc/courses/noc19/SEM2/noc19-te10</v>
      </c>
      <c r="Q333" s="46" t="str">
        <f>HYPERLINK("https://nptel.ac.in/courses/116/102/116102056/","https://nptel.ac.in/courses/116/102/116102056/")</f>
        <v>https://nptel.ac.in/courses/116/102/116102056/</v>
      </c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</row>
    <row r="334">
      <c r="A334" s="181">
        <v>333.0</v>
      </c>
      <c r="B334" s="34" t="s">
        <v>1784</v>
      </c>
      <c r="C334" s="47" t="s">
        <v>1773</v>
      </c>
      <c r="D334" s="56" t="s">
        <v>1785</v>
      </c>
      <c r="E334" s="56" t="s">
        <v>1786</v>
      </c>
      <c r="F334" s="43" t="s">
        <v>430</v>
      </c>
      <c r="G334" s="43" t="s">
        <v>4</v>
      </c>
      <c r="H334" s="43" t="s">
        <v>47</v>
      </c>
      <c r="I334" s="37">
        <v>44088.0</v>
      </c>
      <c r="J334" s="37">
        <v>44169.0</v>
      </c>
      <c r="K334" s="38">
        <v>44184.0</v>
      </c>
      <c r="L334" s="39" t="s">
        <v>28</v>
      </c>
      <c r="M334" s="39" t="s">
        <v>29</v>
      </c>
      <c r="N334" s="40" t="s">
        <v>42</v>
      </c>
      <c r="O334" s="45" t="s">
        <v>1787</v>
      </c>
      <c r="P334" s="46" t="str">
        <f>HYPERLINK("https://nptel.ac.in/noc/courses/noc19/SEM2/noc19-te06","https://nptel.ac.in/noc/courses/noc19/SEM2/noc19-te06")</f>
        <v>https://nptel.ac.in/noc/courses/noc19/SEM2/noc19-te06</v>
      </c>
      <c r="Q334" s="46" t="str">
        <f>HYPERLINK("https://nptel.ac.in/courses/116/102/116102054/","https://nptel.ac.in/courses/116/102/116102054/")</f>
        <v>https://nptel.ac.in/courses/116/102/116102054/</v>
      </c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</row>
    <row r="335">
      <c r="A335" s="182"/>
      <c r="B335" s="180"/>
      <c r="C335" s="180"/>
      <c r="D335" s="180"/>
      <c r="E335" s="180"/>
      <c r="F335" s="180"/>
      <c r="G335" s="180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</row>
    <row r="336">
      <c r="A336" s="180"/>
      <c r="B336" s="180"/>
      <c r="C336" s="180"/>
      <c r="D336" s="180"/>
      <c r="E336" s="180"/>
      <c r="F336" s="180"/>
      <c r="G336" s="180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</row>
    <row r="337">
      <c r="A337" s="180"/>
      <c r="B337" s="180"/>
      <c r="C337" s="180"/>
      <c r="D337" s="180"/>
      <c r="E337" s="180"/>
      <c r="F337" s="180"/>
      <c r="G337" s="180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</row>
    <row r="338">
      <c r="A338" s="180"/>
      <c r="B338" s="180"/>
      <c r="C338" s="180"/>
      <c r="D338" s="180"/>
      <c r="E338" s="180"/>
      <c r="F338" s="180"/>
      <c r="G338" s="180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</row>
    <row r="339">
      <c r="A339" s="180"/>
      <c r="B339" s="180"/>
      <c r="C339" s="180"/>
      <c r="D339" s="180"/>
      <c r="E339" s="180"/>
      <c r="F339" s="180"/>
      <c r="G339" s="180"/>
      <c r="H339" s="180"/>
      <c r="I339" s="180"/>
      <c r="J339" s="180"/>
      <c r="K339" s="180"/>
      <c r="L339" s="180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  <c r="AB339" s="180"/>
      <c r="AC339" s="180"/>
      <c r="AD339" s="180"/>
    </row>
    <row r="340">
      <c r="A340" s="180"/>
      <c r="B340" s="180"/>
      <c r="C340" s="180"/>
      <c r="D340" s="180"/>
      <c r="E340" s="180"/>
      <c r="F340" s="180"/>
      <c r="G340" s="180"/>
      <c r="H340" s="180"/>
      <c r="I340" s="180"/>
      <c r="J340" s="180"/>
      <c r="K340" s="180"/>
      <c r="L340" s="180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  <c r="AB340" s="180"/>
      <c r="AC340" s="180"/>
      <c r="AD340" s="180"/>
    </row>
    <row r="341">
      <c r="A341" s="180"/>
      <c r="B341" s="180"/>
      <c r="C341" s="180"/>
      <c r="D341" s="180"/>
      <c r="E341" s="180"/>
      <c r="F341" s="180"/>
      <c r="G341" s="180"/>
      <c r="H341" s="180"/>
      <c r="I341" s="180"/>
      <c r="J341" s="180"/>
      <c r="K341" s="180"/>
      <c r="L341" s="180"/>
      <c r="M341" s="180"/>
      <c r="N341" s="180"/>
      <c r="O341" s="180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  <c r="AA341" s="180"/>
      <c r="AB341" s="180"/>
      <c r="AC341" s="180"/>
      <c r="AD341" s="180"/>
    </row>
    <row r="342">
      <c r="A342" s="180"/>
      <c r="B342" s="180"/>
      <c r="C342" s="180"/>
      <c r="D342" s="180"/>
      <c r="E342" s="180"/>
      <c r="F342" s="180"/>
      <c r="G342" s="180"/>
      <c r="H342" s="180"/>
      <c r="I342" s="180"/>
      <c r="J342" s="180"/>
      <c r="K342" s="180"/>
      <c r="L342" s="180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  <c r="AB342" s="180"/>
      <c r="AC342" s="180"/>
      <c r="AD342" s="180"/>
    </row>
    <row r="343">
      <c r="A343" s="180"/>
      <c r="B343" s="180"/>
      <c r="C343" s="180"/>
      <c r="D343" s="180"/>
      <c r="E343" s="180"/>
      <c r="F343" s="180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  <c r="AA343" s="180"/>
      <c r="AB343" s="180"/>
      <c r="AC343" s="180"/>
      <c r="AD343" s="180"/>
    </row>
    <row r="344">
      <c r="A344" s="180"/>
      <c r="B344" s="180"/>
      <c r="C344" s="180"/>
      <c r="D344" s="180"/>
      <c r="E344" s="180"/>
      <c r="F344" s="180"/>
      <c r="G344" s="180"/>
      <c r="H344" s="180"/>
      <c r="I344" s="180"/>
      <c r="J344" s="180"/>
      <c r="K344" s="180"/>
      <c r="L344" s="180"/>
      <c r="M344" s="180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  <c r="AB344" s="180"/>
      <c r="AC344" s="180"/>
      <c r="AD344" s="180"/>
    </row>
    <row r="345">
      <c r="A345" s="180"/>
      <c r="B345" s="180"/>
      <c r="C345" s="180"/>
      <c r="D345" s="180"/>
      <c r="E345" s="180"/>
      <c r="F345" s="180"/>
      <c r="G345" s="180"/>
      <c r="H345" s="180"/>
      <c r="I345" s="180"/>
      <c r="J345" s="180"/>
      <c r="K345" s="180"/>
      <c r="L345" s="180"/>
      <c r="M345" s="180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  <c r="AB345" s="180"/>
      <c r="AC345" s="180"/>
      <c r="AD345" s="180"/>
    </row>
    <row r="346">
      <c r="A346" s="180"/>
      <c r="B346" s="180"/>
      <c r="C346" s="180"/>
      <c r="D346" s="180"/>
      <c r="E346" s="180"/>
      <c r="F346" s="180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  <c r="AB346" s="180"/>
      <c r="AC346" s="180"/>
      <c r="AD346" s="180"/>
    </row>
    <row r="347">
      <c r="A347" s="180"/>
      <c r="B347" s="180"/>
      <c r="C347" s="180"/>
      <c r="D347" s="180"/>
      <c r="E347" s="180"/>
      <c r="F347" s="180"/>
      <c r="G347" s="180"/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  <c r="AA347" s="180"/>
      <c r="AB347" s="180"/>
      <c r="AC347" s="180"/>
      <c r="AD347" s="180"/>
    </row>
    <row r="348">
      <c r="A348" s="180"/>
      <c r="B348" s="180"/>
      <c r="C348" s="180"/>
      <c r="D348" s="180"/>
      <c r="E348" s="180"/>
      <c r="F348" s="180"/>
      <c r="G348" s="180"/>
      <c r="H348" s="180"/>
      <c r="I348" s="180"/>
      <c r="J348" s="180"/>
      <c r="K348" s="180"/>
      <c r="L348" s="180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</row>
    <row r="349">
      <c r="A349" s="180"/>
      <c r="B349" s="180"/>
      <c r="C349" s="180"/>
      <c r="D349" s="180"/>
      <c r="E349" s="180"/>
      <c r="F349" s="180"/>
      <c r="G349" s="180"/>
      <c r="H349" s="180"/>
      <c r="I349" s="180"/>
      <c r="J349" s="180"/>
      <c r="K349" s="180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</row>
    <row r="350">
      <c r="A350" s="180"/>
      <c r="B350" s="180"/>
      <c r="C350" s="180"/>
      <c r="D350" s="180"/>
      <c r="E350" s="180"/>
      <c r="F350" s="180"/>
      <c r="G350" s="180"/>
      <c r="H350" s="180"/>
      <c r="I350" s="180"/>
      <c r="J350" s="180"/>
      <c r="K350" s="180"/>
      <c r="L350" s="180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</row>
    <row r="351">
      <c r="A351" s="180"/>
      <c r="B351" s="18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</row>
    <row r="352">
      <c r="A352" s="180"/>
      <c r="B352" s="180"/>
      <c r="C352" s="180"/>
      <c r="D352" s="180"/>
      <c r="E352" s="180"/>
      <c r="F352" s="180"/>
      <c r="G352" s="180"/>
      <c r="H352" s="180"/>
      <c r="I352" s="180"/>
      <c r="J352" s="180"/>
      <c r="K352" s="180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</row>
    <row r="353">
      <c r="A353" s="180"/>
      <c r="B353" s="180"/>
      <c r="C353" s="180"/>
      <c r="D353" s="180"/>
      <c r="E353" s="180"/>
      <c r="F353" s="180"/>
      <c r="G353" s="180"/>
      <c r="H353" s="180"/>
      <c r="I353" s="180"/>
      <c r="J353" s="180"/>
      <c r="K353" s="180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</row>
    <row r="354">
      <c r="A354" s="180"/>
      <c r="B354" s="180"/>
      <c r="C354" s="180"/>
      <c r="D354" s="180"/>
      <c r="E354" s="180"/>
      <c r="F354" s="180"/>
      <c r="G354" s="180"/>
      <c r="H354" s="180"/>
      <c r="I354" s="180"/>
      <c r="J354" s="180"/>
      <c r="K354" s="180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</row>
    <row r="355">
      <c r="A355" s="180"/>
      <c r="B355" s="180"/>
      <c r="C355" s="180"/>
      <c r="D355" s="180"/>
      <c r="E355" s="180"/>
      <c r="F355" s="180"/>
      <c r="G355" s="180"/>
      <c r="H355" s="180"/>
      <c r="I355" s="180"/>
      <c r="J355" s="180"/>
      <c r="K355" s="180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</row>
    <row r="356">
      <c r="A356" s="180"/>
      <c r="B356" s="180"/>
      <c r="C356" s="180"/>
      <c r="D356" s="180"/>
      <c r="E356" s="180"/>
      <c r="F356" s="180"/>
      <c r="G356" s="180"/>
      <c r="H356" s="180"/>
      <c r="I356" s="180"/>
      <c r="J356" s="180"/>
      <c r="K356" s="180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</row>
    <row r="357">
      <c r="A357" s="180"/>
      <c r="B357" s="180"/>
      <c r="C357" s="180"/>
      <c r="D357" s="180"/>
      <c r="E357" s="180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  <c r="AB357" s="180"/>
      <c r="AC357" s="180"/>
      <c r="AD357" s="180"/>
    </row>
    <row r="358">
      <c r="A358" s="180"/>
      <c r="B358" s="180"/>
      <c r="C358" s="180"/>
      <c r="D358" s="180"/>
      <c r="E358" s="180"/>
      <c r="F358" s="180"/>
      <c r="G358" s="180"/>
      <c r="H358" s="180"/>
      <c r="I358" s="180"/>
      <c r="J358" s="180"/>
      <c r="K358" s="180"/>
      <c r="L358" s="180"/>
      <c r="M358" s="180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  <c r="AB358" s="180"/>
      <c r="AC358" s="180"/>
      <c r="AD358" s="180"/>
    </row>
    <row r="359">
      <c r="A359" s="180"/>
      <c r="B359" s="180"/>
      <c r="C359" s="180"/>
      <c r="D359" s="180"/>
      <c r="E359" s="180"/>
      <c r="F359" s="180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  <c r="AB359" s="180"/>
      <c r="AC359" s="180"/>
      <c r="AD359" s="180"/>
    </row>
    <row r="360">
      <c r="A360" s="180"/>
      <c r="B360" s="180"/>
      <c r="C360" s="180"/>
      <c r="D360" s="180"/>
      <c r="E360" s="180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  <c r="AB360" s="180"/>
      <c r="AC360" s="180"/>
      <c r="AD360" s="180"/>
    </row>
    <row r="361">
      <c r="A361" s="180"/>
      <c r="B361" s="180"/>
      <c r="C361" s="180"/>
      <c r="D361" s="180"/>
      <c r="E361" s="180"/>
      <c r="F361" s="180"/>
      <c r="G361" s="180"/>
      <c r="H361" s="180"/>
      <c r="I361" s="180"/>
      <c r="J361" s="180"/>
      <c r="K361" s="180"/>
      <c r="L361" s="180"/>
      <c r="M361" s="180"/>
      <c r="N361" s="180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  <c r="AA361" s="180"/>
      <c r="AB361" s="180"/>
      <c r="AC361" s="180"/>
      <c r="AD361" s="180"/>
    </row>
    <row r="362">
      <c r="A362" s="180"/>
      <c r="B362" s="180"/>
      <c r="C362" s="180"/>
      <c r="D362" s="180"/>
      <c r="E362" s="180"/>
      <c r="F362" s="180"/>
      <c r="G362" s="180"/>
      <c r="H362" s="180"/>
      <c r="I362" s="180"/>
      <c r="J362" s="180"/>
      <c r="K362" s="180"/>
      <c r="L362" s="180"/>
      <c r="M362" s="180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  <c r="AA362" s="180"/>
      <c r="AB362" s="180"/>
      <c r="AC362" s="180"/>
      <c r="AD362" s="180"/>
    </row>
    <row r="363">
      <c r="A363" s="180"/>
      <c r="B363" s="180"/>
      <c r="C363" s="180"/>
      <c r="D363" s="180"/>
      <c r="E363" s="180"/>
      <c r="F363" s="180"/>
      <c r="G363" s="180"/>
      <c r="H363" s="180"/>
      <c r="I363" s="180"/>
      <c r="J363" s="180"/>
      <c r="K363" s="180"/>
      <c r="L363" s="180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  <c r="AA363" s="180"/>
      <c r="AB363" s="180"/>
      <c r="AC363" s="180"/>
      <c r="AD363" s="180"/>
    </row>
    <row r="364">
      <c r="A364" s="180"/>
      <c r="B364" s="180"/>
      <c r="C364" s="180"/>
      <c r="D364" s="180"/>
      <c r="E364" s="180"/>
      <c r="F364" s="180"/>
      <c r="G364" s="180"/>
      <c r="H364" s="180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  <c r="AA364" s="180"/>
      <c r="AB364" s="180"/>
      <c r="AC364" s="180"/>
      <c r="AD364" s="180"/>
    </row>
    <row r="365">
      <c r="A365" s="180"/>
      <c r="B365" s="180"/>
      <c r="C365" s="180"/>
      <c r="D365" s="180"/>
      <c r="E365" s="180"/>
      <c r="F365" s="180"/>
      <c r="G365" s="180"/>
      <c r="H365" s="180"/>
      <c r="I365" s="180"/>
      <c r="J365" s="180"/>
      <c r="K365" s="180"/>
      <c r="L365" s="180"/>
      <c r="M365" s="180"/>
      <c r="N365" s="180"/>
      <c r="O365" s="180"/>
      <c r="P365" s="180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  <c r="AA365" s="180"/>
      <c r="AB365" s="180"/>
      <c r="AC365" s="180"/>
      <c r="AD365" s="180"/>
    </row>
    <row r="366">
      <c r="A366" s="180"/>
      <c r="B366" s="180"/>
      <c r="C366" s="180"/>
      <c r="D366" s="180"/>
      <c r="E366" s="180"/>
      <c r="F366" s="180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  <c r="AB366" s="180"/>
      <c r="AC366" s="180"/>
      <c r="AD366" s="180"/>
    </row>
    <row r="367">
      <c r="A367" s="180"/>
      <c r="B367" s="180"/>
      <c r="C367" s="180"/>
      <c r="D367" s="180"/>
      <c r="E367" s="180"/>
      <c r="F367" s="180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  <c r="AB367" s="180"/>
      <c r="AC367" s="180"/>
      <c r="AD367" s="180"/>
    </row>
    <row r="368">
      <c r="A368" s="180"/>
      <c r="B368" s="180"/>
      <c r="C368" s="180"/>
      <c r="D368" s="180"/>
      <c r="E368" s="180"/>
      <c r="F368" s="180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  <c r="AB368" s="180"/>
      <c r="AC368" s="180"/>
      <c r="AD368" s="180"/>
    </row>
    <row r="369">
      <c r="A369" s="180"/>
      <c r="B369" s="180"/>
      <c r="C369" s="180"/>
      <c r="D369" s="180"/>
      <c r="E369" s="180"/>
      <c r="F369" s="180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  <c r="AB369" s="180"/>
      <c r="AC369" s="180"/>
      <c r="AD369" s="180"/>
    </row>
    <row r="370">
      <c r="A370" s="180"/>
      <c r="B370" s="180"/>
      <c r="C370" s="180"/>
      <c r="D370" s="180"/>
      <c r="E370" s="180"/>
      <c r="F370" s="180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  <c r="AB370" s="180"/>
      <c r="AC370" s="180"/>
      <c r="AD370" s="180"/>
    </row>
    <row r="371">
      <c r="A371" s="180"/>
      <c r="B371" s="180"/>
      <c r="C371" s="180"/>
      <c r="D371" s="180"/>
      <c r="E371" s="180"/>
      <c r="F371" s="180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  <c r="AB371" s="180"/>
      <c r="AC371" s="180"/>
      <c r="AD371" s="180"/>
    </row>
    <row r="372">
      <c r="A372" s="180"/>
      <c r="B372" s="180"/>
      <c r="C372" s="180"/>
      <c r="D372" s="180"/>
      <c r="E372" s="180"/>
      <c r="F372" s="180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  <c r="AB372" s="180"/>
      <c r="AC372" s="180"/>
      <c r="AD372" s="180"/>
    </row>
    <row r="373">
      <c r="A373" s="180"/>
      <c r="B373" s="180"/>
      <c r="C373" s="180"/>
      <c r="D373" s="180"/>
      <c r="E373" s="180"/>
      <c r="F373" s="180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  <c r="AB373" s="180"/>
      <c r="AC373" s="180"/>
      <c r="AD373" s="180"/>
    </row>
    <row r="374">
      <c r="A374" s="180"/>
      <c r="B374" s="180"/>
      <c r="C374" s="180"/>
      <c r="D374" s="180"/>
      <c r="E374" s="180"/>
      <c r="F374" s="180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80"/>
    </row>
    <row r="375">
      <c r="A375" s="180"/>
      <c r="B375" s="180"/>
      <c r="C375" s="180"/>
      <c r="D375" s="180"/>
      <c r="E375" s="180"/>
      <c r="F375" s="180"/>
      <c r="G375" s="180"/>
      <c r="H375" s="180"/>
      <c r="I375" s="180"/>
      <c r="J375" s="180"/>
      <c r="K375" s="180"/>
      <c r="L375" s="180"/>
      <c r="M375" s="180"/>
      <c r="N375" s="180"/>
      <c r="O375" s="180"/>
      <c r="P375" s="180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  <c r="AA375" s="180"/>
      <c r="AB375" s="180"/>
      <c r="AC375" s="180"/>
      <c r="AD375" s="180"/>
    </row>
    <row r="376">
      <c r="A376" s="180"/>
      <c r="B376" s="180"/>
      <c r="C376" s="180"/>
      <c r="D376" s="180"/>
      <c r="E376" s="180"/>
      <c r="F376" s="180"/>
      <c r="G376" s="180"/>
      <c r="H376" s="180"/>
      <c r="I376" s="180"/>
      <c r="J376" s="180"/>
      <c r="K376" s="180"/>
      <c r="L376" s="180"/>
      <c r="M376" s="180"/>
      <c r="N376" s="180"/>
      <c r="O376" s="180"/>
      <c r="P376" s="180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  <c r="AA376" s="180"/>
      <c r="AB376" s="180"/>
      <c r="AC376" s="180"/>
      <c r="AD376" s="180"/>
    </row>
    <row r="377">
      <c r="A377" s="180"/>
      <c r="B377" s="180"/>
      <c r="C377" s="180"/>
      <c r="D377" s="180"/>
      <c r="E377" s="180"/>
      <c r="F377" s="180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  <c r="AA377" s="180"/>
      <c r="AB377" s="180"/>
      <c r="AC377" s="180"/>
      <c r="AD377" s="180"/>
    </row>
    <row r="378">
      <c r="A378" s="180"/>
      <c r="B378" s="180"/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  <c r="AB378" s="180"/>
      <c r="AC378" s="180"/>
      <c r="AD378" s="180"/>
    </row>
    <row r="379">
      <c r="A379" s="180"/>
      <c r="B379" s="180"/>
      <c r="C379" s="180"/>
      <c r="D379" s="180"/>
      <c r="E379" s="180"/>
      <c r="F379" s="180"/>
      <c r="G379" s="180"/>
      <c r="H379" s="180"/>
      <c r="I379" s="180"/>
      <c r="J379" s="180"/>
      <c r="K379" s="180"/>
      <c r="L379" s="180"/>
      <c r="M379" s="180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  <c r="AA379" s="180"/>
      <c r="AB379" s="180"/>
      <c r="AC379" s="180"/>
      <c r="AD379" s="180"/>
    </row>
    <row r="380">
      <c r="A380" s="180"/>
      <c r="B380" s="180"/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80"/>
    </row>
    <row r="381">
      <c r="A381" s="180"/>
      <c r="B381" s="180"/>
      <c r="C381" s="180"/>
      <c r="D381" s="180"/>
      <c r="E381" s="180"/>
      <c r="F381" s="180"/>
      <c r="G381" s="180"/>
      <c r="H381" s="180"/>
      <c r="I381" s="180"/>
      <c r="J381" s="180"/>
      <c r="K381" s="180"/>
      <c r="L381" s="180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  <c r="AA381" s="180"/>
      <c r="AB381" s="180"/>
      <c r="AC381" s="180"/>
      <c r="AD381" s="180"/>
    </row>
    <row r="382">
      <c r="A382" s="180"/>
      <c r="B382" s="180"/>
      <c r="C382" s="180"/>
      <c r="D382" s="180"/>
      <c r="E382" s="180"/>
      <c r="F382" s="180"/>
      <c r="G382" s="180"/>
      <c r="H382" s="180"/>
      <c r="I382" s="180"/>
      <c r="J382" s="180"/>
      <c r="K382" s="180"/>
      <c r="L382" s="180"/>
      <c r="M382" s="180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  <c r="AA382" s="180"/>
      <c r="AB382" s="180"/>
      <c r="AC382" s="180"/>
      <c r="AD382" s="180"/>
    </row>
    <row r="383">
      <c r="A383" s="180"/>
      <c r="B383" s="180"/>
      <c r="C383" s="180"/>
      <c r="D383" s="180"/>
      <c r="E383" s="180"/>
      <c r="F383" s="180"/>
      <c r="G383" s="180"/>
      <c r="H383" s="180"/>
      <c r="I383" s="180"/>
      <c r="J383" s="180"/>
      <c r="K383" s="180"/>
      <c r="L383" s="180"/>
      <c r="M383" s="180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  <c r="AA383" s="180"/>
      <c r="AB383" s="180"/>
      <c r="AC383" s="180"/>
      <c r="AD383" s="180"/>
    </row>
    <row r="384">
      <c r="A384" s="180"/>
      <c r="B384" s="180"/>
      <c r="C384" s="180"/>
      <c r="D384" s="180"/>
      <c r="E384" s="180"/>
      <c r="F384" s="180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  <c r="AB384" s="180"/>
      <c r="AC384" s="180"/>
      <c r="AD384" s="180"/>
    </row>
    <row r="385">
      <c r="A385" s="180"/>
      <c r="B385" s="180"/>
      <c r="C385" s="180"/>
      <c r="D385" s="180"/>
      <c r="E385" s="180"/>
      <c r="F385" s="180"/>
      <c r="G385" s="180"/>
      <c r="H385" s="180"/>
      <c r="I385" s="180"/>
      <c r="J385" s="180"/>
      <c r="K385" s="180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  <c r="AB385" s="180"/>
      <c r="AC385" s="180"/>
      <c r="AD385" s="180"/>
    </row>
    <row r="386">
      <c r="A386" s="180"/>
      <c r="B386" s="180"/>
      <c r="C386" s="180"/>
      <c r="D386" s="180"/>
      <c r="E386" s="180"/>
      <c r="F386" s="180"/>
      <c r="G386" s="180"/>
      <c r="H386" s="180"/>
      <c r="I386" s="180"/>
      <c r="J386" s="180"/>
      <c r="K386" s="180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  <c r="AB386" s="180"/>
      <c r="AC386" s="180"/>
      <c r="AD386" s="180"/>
    </row>
    <row r="387">
      <c r="A387" s="180"/>
      <c r="B387" s="180"/>
      <c r="C387" s="180"/>
      <c r="D387" s="180"/>
      <c r="E387" s="180"/>
      <c r="F387" s="180"/>
      <c r="G387" s="180"/>
      <c r="H387" s="180"/>
      <c r="I387" s="180"/>
      <c r="J387" s="180"/>
      <c r="K387" s="180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  <c r="AB387" s="180"/>
      <c r="AC387" s="180"/>
      <c r="AD387" s="180"/>
    </row>
    <row r="388">
      <c r="A388" s="180"/>
      <c r="B388" s="180"/>
      <c r="C388" s="180"/>
      <c r="D388" s="180"/>
      <c r="E388" s="180"/>
      <c r="F388" s="180"/>
      <c r="G388" s="180"/>
      <c r="H388" s="180"/>
      <c r="I388" s="180"/>
      <c r="J388" s="180"/>
      <c r="K388" s="180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  <c r="AB388" s="180"/>
      <c r="AC388" s="180"/>
      <c r="AD388" s="180"/>
    </row>
    <row r="389">
      <c r="A389" s="180"/>
      <c r="B389" s="180"/>
      <c r="C389" s="180"/>
      <c r="D389" s="180"/>
      <c r="E389" s="180"/>
      <c r="F389" s="180"/>
      <c r="G389" s="180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  <c r="AB389" s="180"/>
      <c r="AC389" s="180"/>
      <c r="AD389" s="180"/>
    </row>
    <row r="390">
      <c r="A390" s="180"/>
      <c r="B390" s="180"/>
      <c r="C390" s="180"/>
      <c r="D390" s="180"/>
      <c r="E390" s="180"/>
      <c r="F390" s="180"/>
      <c r="G390" s="180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  <c r="AB390" s="180"/>
      <c r="AC390" s="180"/>
      <c r="AD390" s="180"/>
    </row>
    <row r="391">
      <c r="A391" s="180"/>
      <c r="B391" s="180"/>
      <c r="C391" s="180"/>
      <c r="D391" s="180"/>
      <c r="E391" s="180"/>
      <c r="F391" s="180"/>
      <c r="G391" s="180"/>
      <c r="H391" s="180"/>
      <c r="I391" s="180"/>
      <c r="J391" s="180"/>
      <c r="K391" s="180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  <c r="AB391" s="180"/>
      <c r="AC391" s="180"/>
      <c r="AD391" s="180"/>
    </row>
    <row r="392">
      <c r="A392" s="180"/>
      <c r="B392" s="180"/>
      <c r="C392" s="180"/>
      <c r="D392" s="180"/>
      <c r="E392" s="180"/>
      <c r="F392" s="180"/>
      <c r="G392" s="180"/>
      <c r="H392" s="180"/>
      <c r="I392" s="180"/>
      <c r="J392" s="180"/>
      <c r="K392" s="180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  <c r="AB392" s="180"/>
      <c r="AC392" s="180"/>
      <c r="AD392" s="180"/>
    </row>
    <row r="393">
      <c r="A393" s="180"/>
      <c r="B393" s="180"/>
      <c r="C393" s="180"/>
      <c r="D393" s="180"/>
      <c r="E393" s="180"/>
      <c r="F393" s="180"/>
      <c r="G393" s="180"/>
      <c r="H393" s="180"/>
      <c r="I393" s="180"/>
      <c r="J393" s="180"/>
      <c r="K393" s="180"/>
      <c r="L393" s="180"/>
      <c r="M393" s="180"/>
      <c r="N393" s="180"/>
      <c r="O393" s="180"/>
      <c r="P393" s="180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  <c r="AA393" s="180"/>
      <c r="AB393" s="180"/>
      <c r="AC393" s="180"/>
      <c r="AD393" s="180"/>
    </row>
    <row r="394">
      <c r="A394" s="180"/>
      <c r="B394" s="180"/>
      <c r="C394" s="180"/>
      <c r="D394" s="180"/>
      <c r="E394" s="180"/>
      <c r="F394" s="180"/>
      <c r="G394" s="180"/>
      <c r="H394" s="180"/>
      <c r="I394" s="180"/>
      <c r="J394" s="180"/>
      <c r="K394" s="180"/>
      <c r="L394" s="180"/>
      <c r="M394" s="180"/>
      <c r="N394" s="180"/>
      <c r="O394" s="180"/>
      <c r="P394" s="180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  <c r="AA394" s="180"/>
      <c r="AB394" s="180"/>
      <c r="AC394" s="180"/>
      <c r="AD394" s="180"/>
    </row>
    <row r="395">
      <c r="A395" s="180"/>
      <c r="B395" s="180"/>
      <c r="C395" s="180"/>
      <c r="D395" s="180"/>
      <c r="E395" s="180"/>
      <c r="F395" s="180"/>
      <c r="G395" s="180"/>
      <c r="H395" s="180"/>
      <c r="I395" s="180"/>
      <c r="J395" s="180"/>
      <c r="K395" s="180"/>
      <c r="L395" s="180"/>
      <c r="M395" s="180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  <c r="AA395" s="180"/>
      <c r="AB395" s="180"/>
      <c r="AC395" s="180"/>
      <c r="AD395" s="180"/>
    </row>
    <row r="396">
      <c r="A396" s="180"/>
      <c r="B396" s="180"/>
      <c r="C396" s="180"/>
      <c r="D396" s="180"/>
      <c r="E396" s="180"/>
      <c r="F396" s="180"/>
      <c r="G396" s="180"/>
      <c r="H396" s="180"/>
      <c r="I396" s="180"/>
      <c r="J396" s="180"/>
      <c r="K396" s="180"/>
      <c r="L396" s="180"/>
      <c r="M396" s="180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  <c r="AA396" s="180"/>
      <c r="AB396" s="180"/>
      <c r="AC396" s="180"/>
      <c r="AD396" s="180"/>
    </row>
    <row r="397">
      <c r="A397" s="180"/>
      <c r="B397" s="180"/>
      <c r="C397" s="180"/>
      <c r="D397" s="180"/>
      <c r="E397" s="180"/>
      <c r="F397" s="180"/>
      <c r="G397" s="180"/>
      <c r="H397" s="180"/>
      <c r="I397" s="180"/>
      <c r="J397" s="180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  <c r="AB397" s="180"/>
      <c r="AC397" s="180"/>
      <c r="AD397" s="180"/>
    </row>
    <row r="398">
      <c r="A398" s="180"/>
      <c r="B398" s="180"/>
      <c r="C398" s="180"/>
      <c r="D398" s="180"/>
      <c r="E398" s="180"/>
      <c r="F398" s="180"/>
      <c r="G398" s="180"/>
      <c r="H398" s="180"/>
      <c r="I398" s="180"/>
      <c r="J398" s="180"/>
      <c r="K398" s="180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  <c r="AA398" s="180"/>
      <c r="AB398" s="180"/>
      <c r="AC398" s="180"/>
      <c r="AD398" s="180"/>
    </row>
    <row r="399">
      <c r="A399" s="180"/>
      <c r="B399" s="180"/>
      <c r="C399" s="180"/>
      <c r="D399" s="180"/>
      <c r="E399" s="180"/>
      <c r="F399" s="180"/>
      <c r="G399" s="180"/>
      <c r="H399" s="180"/>
      <c r="I399" s="180"/>
      <c r="J399" s="180"/>
      <c r="K399" s="180"/>
      <c r="L399" s="180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  <c r="AA399" s="180"/>
      <c r="AB399" s="180"/>
      <c r="AC399" s="180"/>
      <c r="AD399" s="180"/>
    </row>
    <row r="400">
      <c r="A400" s="180"/>
      <c r="B400" s="180"/>
      <c r="C400" s="180"/>
      <c r="D400" s="180"/>
      <c r="E400" s="180"/>
      <c r="F400" s="180"/>
      <c r="G400" s="180"/>
      <c r="H400" s="180"/>
      <c r="I400" s="180"/>
      <c r="J400" s="180"/>
      <c r="K400" s="180"/>
      <c r="L400" s="180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  <c r="AA400" s="180"/>
      <c r="AB400" s="180"/>
      <c r="AC400" s="180"/>
      <c r="AD400" s="180"/>
    </row>
    <row r="401">
      <c r="A401" s="180"/>
      <c r="B401" s="180"/>
      <c r="C401" s="180"/>
      <c r="D401" s="180"/>
      <c r="E401" s="180"/>
      <c r="F401" s="180"/>
      <c r="G401" s="180"/>
      <c r="H401" s="180"/>
      <c r="I401" s="180"/>
      <c r="J401" s="180"/>
      <c r="K401" s="180"/>
      <c r="L401" s="180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  <c r="AA401" s="180"/>
      <c r="AB401" s="180"/>
      <c r="AC401" s="180"/>
      <c r="AD401" s="180"/>
    </row>
    <row r="402">
      <c r="A402" s="180"/>
      <c r="B402" s="180"/>
      <c r="C402" s="180"/>
      <c r="D402" s="180"/>
      <c r="E402" s="180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</row>
    <row r="403">
      <c r="A403" s="180"/>
      <c r="B403" s="180"/>
      <c r="C403" s="180"/>
      <c r="D403" s="180"/>
      <c r="E403" s="180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</row>
    <row r="404">
      <c r="A404" s="180"/>
      <c r="B404" s="180"/>
      <c r="C404" s="180"/>
      <c r="D404" s="180"/>
      <c r="E404" s="180"/>
      <c r="F404" s="180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</row>
    <row r="405">
      <c r="A405" s="180"/>
      <c r="B405" s="180"/>
      <c r="C405" s="180"/>
      <c r="D405" s="180"/>
      <c r="E405" s="180"/>
      <c r="F405" s="180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</row>
    <row r="406">
      <c r="A406" s="180"/>
      <c r="B406" s="180"/>
      <c r="C406" s="180"/>
      <c r="D406" s="180"/>
      <c r="E406" s="180"/>
      <c r="F406" s="180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</row>
    <row r="407">
      <c r="A407" s="180"/>
      <c r="B407" s="180"/>
      <c r="C407" s="180"/>
      <c r="D407" s="180"/>
      <c r="E407" s="180"/>
      <c r="F407" s="180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</row>
    <row r="408">
      <c r="A408" s="180"/>
      <c r="B408" s="180"/>
      <c r="C408" s="180"/>
      <c r="D408" s="180"/>
      <c r="E408" s="180"/>
      <c r="F408" s="180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</row>
    <row r="409">
      <c r="A409" s="180"/>
      <c r="B409" s="180"/>
      <c r="C409" s="180"/>
      <c r="D409" s="180"/>
      <c r="E409" s="180"/>
      <c r="F409" s="180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</row>
    <row r="410">
      <c r="A410" s="180"/>
      <c r="B410" s="180"/>
      <c r="C410" s="180"/>
      <c r="D410" s="180"/>
      <c r="E410" s="180"/>
      <c r="F410" s="180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</row>
    <row r="411">
      <c r="A411" s="180"/>
      <c r="B411" s="180"/>
      <c r="C411" s="180"/>
      <c r="D411" s="180"/>
      <c r="E411" s="180"/>
      <c r="F411" s="180"/>
      <c r="G411" s="180"/>
      <c r="H411" s="180"/>
      <c r="I411" s="180"/>
      <c r="J411" s="180"/>
      <c r="K411" s="180"/>
      <c r="L411" s="180"/>
      <c r="M411" s="180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  <c r="AA411" s="180"/>
      <c r="AB411" s="180"/>
      <c r="AC411" s="180"/>
      <c r="AD411" s="180"/>
    </row>
    <row r="412">
      <c r="A412" s="180"/>
      <c r="B412" s="180"/>
      <c r="C412" s="180"/>
      <c r="D412" s="180"/>
      <c r="E412" s="180"/>
      <c r="F412" s="180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  <c r="AB412" s="180"/>
      <c r="AC412" s="180"/>
      <c r="AD412" s="180"/>
    </row>
    <row r="413">
      <c r="A413" s="180"/>
      <c r="B413" s="180"/>
      <c r="C413" s="180"/>
      <c r="D413" s="180"/>
      <c r="E413" s="180"/>
      <c r="F413" s="180"/>
      <c r="G413" s="180"/>
      <c r="H413" s="180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  <c r="AB413" s="180"/>
      <c r="AC413" s="180"/>
      <c r="AD413" s="180"/>
    </row>
    <row r="414">
      <c r="A414" s="180"/>
      <c r="B414" s="180"/>
      <c r="C414" s="180"/>
      <c r="D414" s="180"/>
      <c r="E414" s="180"/>
      <c r="F414" s="180"/>
      <c r="G414" s="180"/>
      <c r="H414" s="180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  <c r="AB414" s="180"/>
      <c r="AC414" s="180"/>
      <c r="AD414" s="180"/>
    </row>
    <row r="415">
      <c r="A415" s="180"/>
      <c r="B415" s="180"/>
      <c r="C415" s="180"/>
      <c r="D415" s="180"/>
      <c r="E415" s="180"/>
      <c r="F415" s="180"/>
      <c r="G415" s="180"/>
      <c r="H415" s="180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  <c r="AB415" s="180"/>
      <c r="AC415" s="180"/>
      <c r="AD415" s="180"/>
    </row>
    <row r="416">
      <c r="A416" s="180"/>
      <c r="B416" s="180"/>
      <c r="C416" s="180"/>
      <c r="D416" s="180"/>
      <c r="E416" s="180"/>
      <c r="F416" s="180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  <c r="AB416" s="180"/>
      <c r="AC416" s="180"/>
      <c r="AD416" s="180"/>
    </row>
    <row r="417">
      <c r="A417" s="180"/>
      <c r="B417" s="180"/>
      <c r="C417" s="180"/>
      <c r="D417" s="180"/>
      <c r="E417" s="180"/>
      <c r="F417" s="180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  <c r="AA417" s="180"/>
      <c r="AB417" s="180"/>
      <c r="AC417" s="180"/>
      <c r="AD417" s="180"/>
    </row>
    <row r="418">
      <c r="A418" s="180"/>
      <c r="B418" s="180"/>
      <c r="C418" s="180"/>
      <c r="D418" s="180"/>
      <c r="E418" s="180"/>
      <c r="F418" s="180"/>
      <c r="G418" s="180"/>
      <c r="H418" s="180"/>
      <c r="I418" s="180"/>
      <c r="J418" s="180"/>
      <c r="K418" s="180"/>
      <c r="L418" s="180"/>
      <c r="M418" s="180"/>
      <c r="N418" s="180"/>
      <c r="O418" s="180"/>
      <c r="P418" s="180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  <c r="AA418" s="180"/>
      <c r="AB418" s="180"/>
      <c r="AC418" s="180"/>
      <c r="AD418" s="180"/>
    </row>
    <row r="419">
      <c r="A419" s="180"/>
      <c r="B419" s="180"/>
      <c r="C419" s="180"/>
      <c r="D419" s="180"/>
      <c r="E419" s="180"/>
      <c r="F419" s="180"/>
      <c r="G419" s="180"/>
      <c r="H419" s="180"/>
      <c r="I419" s="180"/>
      <c r="J419" s="180"/>
      <c r="K419" s="180"/>
      <c r="L419" s="180"/>
      <c r="M419" s="180"/>
      <c r="N419" s="180"/>
      <c r="O419" s="180"/>
      <c r="P419" s="180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  <c r="AA419" s="180"/>
      <c r="AB419" s="180"/>
      <c r="AC419" s="180"/>
      <c r="AD419" s="180"/>
    </row>
    <row r="420">
      <c r="A420" s="180"/>
      <c r="B420" s="180"/>
      <c r="C420" s="180"/>
      <c r="D420" s="180"/>
      <c r="E420" s="180"/>
      <c r="F420" s="180"/>
      <c r="G420" s="180"/>
      <c r="H420" s="180"/>
      <c r="I420" s="180"/>
      <c r="J420" s="180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</row>
    <row r="421">
      <c r="A421" s="180"/>
      <c r="B421" s="180"/>
      <c r="C421" s="180"/>
      <c r="D421" s="180"/>
      <c r="E421" s="180"/>
      <c r="F421" s="180"/>
      <c r="G421" s="180"/>
      <c r="H421" s="180"/>
      <c r="I421" s="180"/>
      <c r="J421" s="180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</row>
    <row r="422">
      <c r="A422" s="180"/>
      <c r="B422" s="180"/>
      <c r="C422" s="180"/>
      <c r="D422" s="180"/>
      <c r="E422" s="180"/>
      <c r="F422" s="180"/>
      <c r="G422" s="180"/>
      <c r="H422" s="180"/>
      <c r="I422" s="180"/>
      <c r="J422" s="180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</row>
    <row r="423">
      <c r="A423" s="180"/>
      <c r="B423" s="180"/>
      <c r="C423" s="180"/>
      <c r="D423" s="180"/>
      <c r="E423" s="180"/>
      <c r="F423" s="180"/>
      <c r="G423" s="180"/>
      <c r="H423" s="180"/>
      <c r="I423" s="180"/>
      <c r="J423" s="180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</row>
    <row r="424">
      <c r="A424" s="180"/>
      <c r="B424" s="180"/>
      <c r="C424" s="180"/>
      <c r="D424" s="180"/>
      <c r="E424" s="180"/>
      <c r="F424" s="180"/>
      <c r="G424" s="180"/>
      <c r="H424" s="180"/>
      <c r="I424" s="180"/>
      <c r="J424" s="180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</row>
    <row r="425">
      <c r="A425" s="180"/>
      <c r="B425" s="180"/>
      <c r="C425" s="180"/>
      <c r="D425" s="180"/>
      <c r="E425" s="180"/>
      <c r="F425" s="180"/>
      <c r="G425" s="180"/>
      <c r="H425" s="180"/>
      <c r="I425" s="180"/>
      <c r="J425" s="180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</row>
    <row r="426">
      <c r="A426" s="180"/>
      <c r="B426" s="180"/>
      <c r="C426" s="180"/>
      <c r="D426" s="180"/>
      <c r="E426" s="180"/>
      <c r="F426" s="180"/>
      <c r="G426" s="180"/>
      <c r="H426" s="180"/>
      <c r="I426" s="180"/>
      <c r="J426" s="180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</row>
    <row r="427">
      <c r="A427" s="180"/>
      <c r="B427" s="180"/>
      <c r="C427" s="180"/>
      <c r="D427" s="180"/>
      <c r="E427" s="180"/>
      <c r="F427" s="180"/>
      <c r="G427" s="180"/>
      <c r="H427" s="180"/>
      <c r="I427" s="180"/>
      <c r="J427" s="180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</row>
    <row r="428">
      <c r="A428" s="180"/>
      <c r="B428" s="180"/>
      <c r="C428" s="180"/>
      <c r="D428" s="180"/>
      <c r="E428" s="180"/>
      <c r="F428" s="180"/>
      <c r="G428" s="180"/>
      <c r="H428" s="180"/>
      <c r="I428" s="180"/>
      <c r="J428" s="180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</row>
    <row r="429">
      <c r="A429" s="180"/>
      <c r="B429" s="180"/>
      <c r="C429" s="180"/>
      <c r="D429" s="180"/>
      <c r="E429" s="180"/>
      <c r="F429" s="180"/>
      <c r="G429" s="180"/>
      <c r="H429" s="180"/>
      <c r="I429" s="180"/>
      <c r="J429" s="180"/>
      <c r="K429" s="180"/>
      <c r="L429" s="180"/>
      <c r="M429" s="180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  <c r="AA429" s="180"/>
      <c r="AB429" s="180"/>
      <c r="AC429" s="180"/>
      <c r="AD429" s="180"/>
    </row>
    <row r="430">
      <c r="A430" s="180"/>
      <c r="B430" s="180"/>
      <c r="C430" s="180"/>
      <c r="D430" s="180"/>
      <c r="E430" s="180"/>
      <c r="F430" s="180"/>
      <c r="G430" s="180"/>
      <c r="H430" s="180"/>
      <c r="I430" s="180"/>
      <c r="J430" s="180"/>
      <c r="K430" s="180"/>
      <c r="L430" s="180"/>
      <c r="M430" s="180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  <c r="AA430" s="180"/>
      <c r="AB430" s="180"/>
      <c r="AC430" s="180"/>
      <c r="AD430" s="180"/>
    </row>
    <row r="431">
      <c r="A431" s="180"/>
      <c r="B431" s="180"/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</row>
    <row r="432">
      <c r="A432" s="180"/>
      <c r="B432" s="180"/>
      <c r="C432" s="180"/>
      <c r="D432" s="180"/>
      <c r="E432" s="180"/>
      <c r="F432" s="180"/>
      <c r="G432" s="180"/>
      <c r="H432" s="180"/>
      <c r="I432" s="180"/>
      <c r="J432" s="180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  <c r="AB432" s="180"/>
      <c r="AC432" s="180"/>
      <c r="AD432" s="180"/>
    </row>
    <row r="433">
      <c r="A433" s="180"/>
      <c r="B433" s="180"/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</row>
    <row r="434">
      <c r="A434" s="180"/>
      <c r="B434" s="180"/>
      <c r="C434" s="180"/>
      <c r="D434" s="180"/>
      <c r="E434" s="180"/>
      <c r="F434" s="180"/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  <c r="AB434" s="180"/>
      <c r="AC434" s="180"/>
      <c r="AD434" s="180"/>
    </row>
    <row r="435">
      <c r="A435" s="180"/>
      <c r="B435" s="180"/>
      <c r="C435" s="180"/>
      <c r="D435" s="180"/>
      <c r="E435" s="180"/>
      <c r="F435" s="180"/>
      <c r="G435" s="180"/>
      <c r="H435" s="180"/>
      <c r="I435" s="180"/>
      <c r="J435" s="180"/>
      <c r="K435" s="180"/>
      <c r="L435" s="180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  <c r="AA435" s="180"/>
      <c r="AB435" s="180"/>
      <c r="AC435" s="180"/>
      <c r="AD435" s="180"/>
    </row>
    <row r="436">
      <c r="A436" s="180"/>
      <c r="B436" s="180"/>
      <c r="C436" s="180"/>
      <c r="D436" s="180"/>
      <c r="E436" s="180"/>
      <c r="F436" s="180"/>
      <c r="G436" s="180"/>
      <c r="H436" s="180"/>
      <c r="I436" s="180"/>
      <c r="J436" s="180"/>
      <c r="K436" s="180"/>
      <c r="L436" s="180"/>
      <c r="M436" s="180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  <c r="AA436" s="180"/>
      <c r="AB436" s="180"/>
      <c r="AC436" s="180"/>
      <c r="AD436" s="180"/>
    </row>
    <row r="437">
      <c r="A437" s="180"/>
      <c r="B437" s="180"/>
      <c r="C437" s="180"/>
      <c r="D437" s="180"/>
      <c r="E437" s="180"/>
      <c r="F437" s="180"/>
      <c r="G437" s="180"/>
      <c r="H437" s="180"/>
      <c r="I437" s="180"/>
      <c r="J437" s="180"/>
      <c r="K437" s="180"/>
      <c r="L437" s="180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  <c r="AA437" s="180"/>
      <c r="AB437" s="180"/>
      <c r="AC437" s="180"/>
      <c r="AD437" s="180"/>
    </row>
    <row r="438">
      <c r="A438" s="180"/>
      <c r="B438" s="180"/>
      <c r="C438" s="180"/>
      <c r="D438" s="180"/>
      <c r="E438" s="180"/>
      <c r="F438" s="180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</row>
    <row r="439">
      <c r="A439" s="180"/>
      <c r="B439" s="180"/>
      <c r="C439" s="180"/>
      <c r="D439" s="180"/>
      <c r="E439" s="180"/>
      <c r="F439" s="180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</row>
    <row r="440">
      <c r="A440" s="180"/>
      <c r="B440" s="180"/>
      <c r="C440" s="180"/>
      <c r="D440" s="180"/>
      <c r="E440" s="180"/>
      <c r="F440" s="180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</row>
    <row r="441">
      <c r="A441" s="180"/>
      <c r="B441" s="180"/>
      <c r="C441" s="180"/>
      <c r="D441" s="180"/>
      <c r="E441" s="180"/>
      <c r="F441" s="180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</row>
    <row r="442">
      <c r="A442" s="180"/>
      <c r="B442" s="180"/>
      <c r="C442" s="180"/>
      <c r="D442" s="180"/>
      <c r="E442" s="180"/>
      <c r="F442" s="180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</row>
    <row r="443">
      <c r="A443" s="180"/>
      <c r="B443" s="180"/>
      <c r="C443" s="180"/>
      <c r="D443" s="180"/>
      <c r="E443" s="180"/>
      <c r="F443" s="180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</row>
    <row r="444">
      <c r="A444" s="180"/>
      <c r="B444" s="180"/>
      <c r="C444" s="180"/>
      <c r="D444" s="180"/>
      <c r="E444" s="180"/>
      <c r="F444" s="180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</row>
    <row r="445">
      <c r="A445" s="180"/>
      <c r="B445" s="180"/>
      <c r="C445" s="180"/>
      <c r="D445" s="180"/>
      <c r="E445" s="180"/>
      <c r="F445" s="180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</row>
    <row r="446">
      <c r="A446" s="180"/>
      <c r="B446" s="180"/>
      <c r="C446" s="180"/>
      <c r="D446" s="180"/>
      <c r="E446" s="180"/>
      <c r="F446" s="180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</row>
    <row r="447">
      <c r="A447" s="180"/>
      <c r="B447" s="180"/>
      <c r="C447" s="180"/>
      <c r="D447" s="180"/>
      <c r="E447" s="180"/>
      <c r="F447" s="180"/>
      <c r="G447" s="180"/>
      <c r="H447" s="180"/>
      <c r="I447" s="180"/>
      <c r="J447" s="180"/>
      <c r="K447" s="180"/>
      <c r="L447" s="180"/>
      <c r="M447" s="180"/>
      <c r="N447" s="180"/>
      <c r="O447" s="180"/>
      <c r="P447" s="180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  <c r="AA447" s="180"/>
      <c r="AB447" s="180"/>
      <c r="AC447" s="180"/>
      <c r="AD447" s="180"/>
    </row>
    <row r="448">
      <c r="A448" s="180"/>
      <c r="B448" s="180"/>
      <c r="C448" s="180"/>
      <c r="D448" s="180"/>
      <c r="E448" s="180"/>
      <c r="F448" s="180"/>
      <c r="G448" s="180"/>
      <c r="H448" s="180"/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  <c r="AB448" s="180"/>
      <c r="AC448" s="180"/>
      <c r="AD448" s="180"/>
    </row>
    <row r="449">
      <c r="A449" s="180"/>
      <c r="B449" s="180"/>
      <c r="C449" s="180"/>
      <c r="D449" s="180"/>
      <c r="E449" s="180"/>
      <c r="F449" s="180"/>
      <c r="G449" s="180"/>
      <c r="H449" s="180"/>
      <c r="I449" s="180"/>
      <c r="J449" s="180"/>
      <c r="K449" s="180"/>
      <c r="L449" s="180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  <c r="AA449" s="180"/>
      <c r="AB449" s="180"/>
      <c r="AC449" s="180"/>
      <c r="AD449" s="180"/>
    </row>
    <row r="450">
      <c r="A450" s="180"/>
      <c r="B450" s="180"/>
      <c r="C450" s="180"/>
      <c r="D450" s="180"/>
      <c r="E450" s="180"/>
      <c r="F450" s="180"/>
      <c r="G450" s="180"/>
      <c r="H450" s="180"/>
      <c r="I450" s="180"/>
      <c r="J450" s="180"/>
      <c r="K450" s="180"/>
      <c r="L450" s="180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  <c r="AA450" s="180"/>
      <c r="AB450" s="180"/>
      <c r="AC450" s="180"/>
      <c r="AD450" s="180"/>
    </row>
    <row r="451">
      <c r="A451" s="180"/>
      <c r="B451" s="180"/>
      <c r="C451" s="180"/>
      <c r="D451" s="180"/>
      <c r="E451" s="180"/>
      <c r="F451" s="180"/>
      <c r="G451" s="180"/>
      <c r="H451" s="180"/>
      <c r="I451" s="180"/>
      <c r="J451" s="180"/>
      <c r="K451" s="180"/>
      <c r="L451" s="180"/>
      <c r="M451" s="180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  <c r="AA451" s="180"/>
      <c r="AB451" s="180"/>
      <c r="AC451" s="180"/>
      <c r="AD451" s="180"/>
    </row>
    <row r="452">
      <c r="A452" s="180"/>
      <c r="B452" s="180"/>
      <c r="C452" s="180"/>
      <c r="D452" s="180"/>
      <c r="E452" s="180"/>
      <c r="F452" s="180"/>
      <c r="G452" s="180"/>
      <c r="H452" s="180"/>
      <c r="I452" s="180"/>
      <c r="J452" s="180"/>
      <c r="K452" s="180"/>
      <c r="L452" s="180"/>
      <c r="M452" s="180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  <c r="AA452" s="180"/>
      <c r="AB452" s="180"/>
      <c r="AC452" s="180"/>
      <c r="AD452" s="180"/>
    </row>
    <row r="453">
      <c r="A453" s="180"/>
      <c r="B453" s="18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  <c r="AB453" s="180"/>
      <c r="AC453" s="180"/>
      <c r="AD453" s="180"/>
    </row>
    <row r="454">
      <c r="A454" s="180"/>
      <c r="B454" s="180"/>
      <c r="C454" s="180"/>
      <c r="D454" s="180"/>
      <c r="E454" s="180"/>
      <c r="F454" s="180"/>
      <c r="G454" s="180"/>
      <c r="H454" s="180"/>
      <c r="I454" s="180"/>
      <c r="J454" s="180"/>
      <c r="K454" s="180"/>
      <c r="L454" s="180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  <c r="AA454" s="180"/>
      <c r="AB454" s="180"/>
      <c r="AC454" s="180"/>
      <c r="AD454" s="180"/>
    </row>
    <row r="455">
      <c r="A455" s="180"/>
      <c r="B455" s="180"/>
      <c r="C455" s="180"/>
      <c r="D455" s="180"/>
      <c r="E455" s="180"/>
      <c r="F455" s="180"/>
      <c r="G455" s="180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  <c r="AA455" s="180"/>
      <c r="AB455" s="180"/>
      <c r="AC455" s="180"/>
      <c r="AD455" s="180"/>
    </row>
    <row r="456">
      <c r="A456" s="180"/>
      <c r="B456" s="180"/>
      <c r="C456" s="180"/>
      <c r="D456" s="180"/>
      <c r="E456" s="180"/>
      <c r="F456" s="180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</row>
    <row r="457">
      <c r="A457" s="180"/>
      <c r="B457" s="180"/>
      <c r="C457" s="180"/>
      <c r="D457" s="180"/>
      <c r="E457" s="180"/>
      <c r="F457" s="180"/>
      <c r="G457" s="180"/>
      <c r="H457" s="180"/>
      <c r="I457" s="180"/>
      <c r="J457" s="180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</row>
    <row r="458">
      <c r="A458" s="180"/>
      <c r="B458" s="180"/>
      <c r="C458" s="180"/>
      <c r="D458" s="180"/>
      <c r="E458" s="180"/>
      <c r="F458" s="180"/>
      <c r="G458" s="180"/>
      <c r="H458" s="180"/>
      <c r="I458" s="180"/>
      <c r="J458" s="180"/>
      <c r="K458" s="180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</row>
    <row r="459">
      <c r="A459" s="180"/>
      <c r="B459" s="180"/>
      <c r="C459" s="180"/>
      <c r="D459" s="180"/>
      <c r="E459" s="180"/>
      <c r="F459" s="180"/>
      <c r="G459" s="180"/>
      <c r="H459" s="180"/>
      <c r="I459" s="180"/>
      <c r="J459" s="180"/>
      <c r="K459" s="180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</row>
    <row r="460">
      <c r="A460" s="180"/>
      <c r="B460" s="180"/>
      <c r="C460" s="180"/>
      <c r="D460" s="180"/>
      <c r="E460" s="180"/>
      <c r="F460" s="180"/>
      <c r="G460" s="180"/>
      <c r="H460" s="180"/>
      <c r="I460" s="180"/>
      <c r="J460" s="180"/>
      <c r="K460" s="180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</row>
    <row r="461">
      <c r="A461" s="180"/>
      <c r="B461" s="180"/>
      <c r="C461" s="180"/>
      <c r="D461" s="180"/>
      <c r="E461" s="180"/>
      <c r="F461" s="180"/>
      <c r="G461" s="180"/>
      <c r="H461" s="180"/>
      <c r="I461" s="180"/>
      <c r="J461" s="180"/>
      <c r="K461" s="180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</row>
    <row r="462">
      <c r="A462" s="180"/>
      <c r="B462" s="180"/>
      <c r="C462" s="180"/>
      <c r="D462" s="180"/>
      <c r="E462" s="180"/>
      <c r="F462" s="180"/>
      <c r="G462" s="180"/>
      <c r="H462" s="180"/>
      <c r="I462" s="180"/>
      <c r="J462" s="180"/>
      <c r="K462" s="180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</row>
    <row r="463">
      <c r="A463" s="180"/>
      <c r="B463" s="180"/>
      <c r="C463" s="180"/>
      <c r="D463" s="180"/>
      <c r="E463" s="180"/>
      <c r="F463" s="180"/>
      <c r="G463" s="180"/>
      <c r="H463" s="180"/>
      <c r="I463" s="180"/>
      <c r="J463" s="180"/>
      <c r="K463" s="180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</row>
    <row r="464">
      <c r="A464" s="180"/>
      <c r="B464" s="180"/>
      <c r="C464" s="180"/>
      <c r="D464" s="180"/>
      <c r="E464" s="180"/>
      <c r="F464" s="180"/>
      <c r="G464" s="180"/>
      <c r="H464" s="180"/>
      <c r="I464" s="180"/>
      <c r="J464" s="180"/>
      <c r="K464" s="180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</row>
    <row r="465">
      <c r="A465" s="180"/>
      <c r="B465" s="180"/>
      <c r="C465" s="180"/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  <c r="AB465" s="180"/>
      <c r="AC465" s="180"/>
      <c r="AD465" s="180"/>
    </row>
    <row r="466">
      <c r="A466" s="180"/>
      <c r="B466" s="180"/>
      <c r="C466" s="180"/>
      <c r="D466" s="180"/>
      <c r="E466" s="180"/>
      <c r="F466" s="180"/>
      <c r="G466" s="180"/>
      <c r="H466" s="180"/>
      <c r="I466" s="180"/>
      <c r="J466" s="180"/>
      <c r="K466" s="180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  <c r="AA466" s="180"/>
      <c r="AB466" s="180"/>
      <c r="AC466" s="180"/>
      <c r="AD466" s="180"/>
    </row>
    <row r="467">
      <c r="A467" s="180"/>
      <c r="B467" s="180"/>
      <c r="C467" s="180"/>
      <c r="D467" s="180"/>
      <c r="E467" s="180"/>
      <c r="F467" s="180"/>
      <c r="G467" s="180"/>
      <c r="H467" s="180"/>
      <c r="I467" s="180"/>
      <c r="J467" s="180"/>
      <c r="K467" s="180"/>
      <c r="L467" s="180"/>
      <c r="M467" s="180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  <c r="AA467" s="180"/>
      <c r="AB467" s="180"/>
      <c r="AC467" s="180"/>
      <c r="AD467" s="180"/>
    </row>
    <row r="468">
      <c r="A468" s="180"/>
      <c r="B468" s="180"/>
      <c r="C468" s="180"/>
      <c r="D468" s="180"/>
      <c r="E468" s="180"/>
      <c r="F468" s="180"/>
      <c r="G468" s="180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  <c r="AA468" s="180"/>
      <c r="AB468" s="180"/>
      <c r="AC468" s="180"/>
      <c r="AD468" s="180"/>
    </row>
    <row r="469">
      <c r="A469" s="180"/>
      <c r="B469" s="180"/>
      <c r="C469" s="180"/>
      <c r="D469" s="180"/>
      <c r="E469" s="180"/>
      <c r="F469" s="180"/>
      <c r="G469" s="180"/>
      <c r="H469" s="180"/>
      <c r="I469" s="180"/>
      <c r="J469" s="180"/>
      <c r="K469" s="180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  <c r="AA469" s="180"/>
      <c r="AB469" s="180"/>
      <c r="AC469" s="180"/>
      <c r="AD469" s="180"/>
    </row>
    <row r="470">
      <c r="A470" s="180"/>
      <c r="B470" s="180"/>
      <c r="C470" s="180"/>
      <c r="D470" s="180"/>
      <c r="E470" s="180"/>
      <c r="F470" s="180"/>
      <c r="G470" s="180"/>
      <c r="H470" s="180"/>
      <c r="I470" s="180"/>
      <c r="J470" s="180"/>
      <c r="K470" s="180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  <c r="AA470" s="180"/>
      <c r="AB470" s="180"/>
      <c r="AC470" s="180"/>
      <c r="AD470" s="180"/>
    </row>
    <row r="471">
      <c r="A471" s="180"/>
      <c r="B471" s="180"/>
      <c r="C471" s="180"/>
      <c r="D471" s="180"/>
      <c r="E471" s="180"/>
      <c r="F471" s="180"/>
      <c r="G471" s="180"/>
      <c r="H471" s="180"/>
      <c r="I471" s="180"/>
      <c r="J471" s="180"/>
      <c r="K471" s="180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  <c r="AA471" s="180"/>
      <c r="AB471" s="180"/>
      <c r="AC471" s="180"/>
      <c r="AD471" s="180"/>
    </row>
    <row r="472">
      <c r="A472" s="180"/>
      <c r="B472" s="180"/>
      <c r="C472" s="180"/>
      <c r="D472" s="180"/>
      <c r="E472" s="180"/>
      <c r="F472" s="180"/>
      <c r="G472" s="180"/>
      <c r="H472" s="180"/>
      <c r="I472" s="180"/>
      <c r="J472" s="180"/>
      <c r="K472" s="180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  <c r="AA472" s="180"/>
      <c r="AB472" s="180"/>
      <c r="AC472" s="180"/>
      <c r="AD472" s="180"/>
    </row>
    <row r="473">
      <c r="A473" s="180"/>
      <c r="B473" s="180"/>
      <c r="C473" s="180"/>
      <c r="D473" s="180"/>
      <c r="E473" s="180"/>
      <c r="F473" s="180"/>
      <c r="G473" s="180"/>
      <c r="H473" s="180"/>
      <c r="I473" s="180"/>
      <c r="J473" s="180"/>
      <c r="K473" s="180"/>
      <c r="L473" s="180"/>
      <c r="M473" s="180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  <c r="AA473" s="180"/>
      <c r="AB473" s="180"/>
      <c r="AC473" s="180"/>
      <c r="AD473" s="180"/>
    </row>
    <row r="474">
      <c r="A474" s="180"/>
      <c r="B474" s="180"/>
      <c r="C474" s="180"/>
      <c r="D474" s="180"/>
      <c r="E474" s="180"/>
      <c r="F474" s="180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</row>
    <row r="475">
      <c r="A475" s="180"/>
      <c r="B475" s="180"/>
      <c r="C475" s="180"/>
      <c r="D475" s="180"/>
      <c r="E475" s="180"/>
      <c r="F475" s="180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</row>
    <row r="476">
      <c r="A476" s="180"/>
      <c r="B476" s="180"/>
      <c r="C476" s="180"/>
      <c r="D476" s="180"/>
      <c r="E476" s="180"/>
      <c r="F476" s="180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</row>
    <row r="477">
      <c r="A477" s="180"/>
      <c r="B477" s="180"/>
      <c r="C477" s="180"/>
      <c r="D477" s="180"/>
      <c r="E477" s="180"/>
      <c r="F477" s="180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</row>
    <row r="478">
      <c r="A478" s="180"/>
      <c r="B478" s="180"/>
      <c r="C478" s="180"/>
      <c r="D478" s="180"/>
      <c r="E478" s="180"/>
      <c r="F478" s="180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</row>
    <row r="479">
      <c r="A479" s="180"/>
      <c r="B479" s="180"/>
      <c r="C479" s="180"/>
      <c r="D479" s="180"/>
      <c r="E479" s="180"/>
      <c r="F479" s="180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</row>
    <row r="480">
      <c r="A480" s="180"/>
      <c r="B480" s="180"/>
      <c r="C480" s="180"/>
      <c r="D480" s="180"/>
      <c r="E480" s="180"/>
      <c r="F480" s="180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  <c r="AB480" s="180"/>
      <c r="AC480" s="180"/>
      <c r="AD480" s="180"/>
    </row>
    <row r="481">
      <c r="A481" s="180"/>
      <c r="B481" s="180"/>
      <c r="C481" s="180"/>
      <c r="D481" s="180"/>
      <c r="E481" s="180"/>
      <c r="F481" s="180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</row>
    <row r="482">
      <c r="A482" s="180"/>
      <c r="B482" s="180"/>
      <c r="C482" s="180"/>
      <c r="D482" s="180"/>
      <c r="E482" s="180"/>
      <c r="F482" s="180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</row>
    <row r="483">
      <c r="A483" s="180"/>
      <c r="B483" s="180"/>
      <c r="C483" s="180"/>
      <c r="D483" s="180"/>
      <c r="E483" s="180"/>
      <c r="F483" s="180"/>
      <c r="G483" s="180"/>
      <c r="H483" s="180"/>
      <c r="I483" s="180"/>
      <c r="J483" s="180"/>
      <c r="K483" s="180"/>
      <c r="L483" s="180"/>
      <c r="M483" s="180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  <c r="AA483" s="180"/>
      <c r="AB483" s="180"/>
      <c r="AC483" s="180"/>
      <c r="AD483" s="180"/>
    </row>
    <row r="484">
      <c r="A484" s="180"/>
      <c r="B484" s="180"/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  <c r="AB484" s="180"/>
      <c r="AC484" s="180"/>
      <c r="AD484" s="180"/>
    </row>
    <row r="485">
      <c r="A485" s="180"/>
      <c r="B485" s="180"/>
      <c r="C485" s="180"/>
      <c r="D485" s="180"/>
      <c r="E485" s="180"/>
      <c r="F485" s="180"/>
      <c r="G485" s="180"/>
      <c r="H485" s="180"/>
      <c r="I485" s="180"/>
      <c r="J485" s="180"/>
      <c r="K485" s="180"/>
      <c r="L485" s="180"/>
      <c r="M485" s="180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  <c r="AA485" s="180"/>
      <c r="AB485" s="180"/>
      <c r="AC485" s="180"/>
      <c r="AD485" s="180"/>
    </row>
    <row r="486">
      <c r="A486" s="180"/>
      <c r="B486" s="180"/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  <c r="AB486" s="180"/>
      <c r="AC486" s="180"/>
      <c r="AD486" s="180"/>
    </row>
    <row r="487">
      <c r="A487" s="180"/>
      <c r="B487" s="180"/>
      <c r="C487" s="180"/>
      <c r="D487" s="180"/>
      <c r="E487" s="180"/>
      <c r="F487" s="180"/>
      <c r="G487" s="180"/>
      <c r="H487" s="180"/>
      <c r="I487" s="180"/>
      <c r="J487" s="180"/>
      <c r="K487" s="180"/>
      <c r="L487" s="180"/>
      <c r="M487" s="180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  <c r="AA487" s="180"/>
      <c r="AB487" s="180"/>
      <c r="AC487" s="180"/>
      <c r="AD487" s="180"/>
    </row>
    <row r="488">
      <c r="A488" s="180"/>
      <c r="B488" s="180"/>
      <c r="C488" s="180"/>
      <c r="D488" s="180"/>
      <c r="E488" s="180"/>
      <c r="F488" s="180"/>
      <c r="G488" s="180"/>
      <c r="H488" s="180"/>
      <c r="I488" s="180"/>
      <c r="J488" s="180"/>
      <c r="K488" s="180"/>
      <c r="L488" s="180"/>
      <c r="M488" s="180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  <c r="AA488" s="180"/>
      <c r="AB488" s="180"/>
      <c r="AC488" s="180"/>
      <c r="AD488" s="180"/>
    </row>
    <row r="489">
      <c r="A489" s="180"/>
      <c r="B489" s="180"/>
      <c r="C489" s="180"/>
      <c r="D489" s="180"/>
      <c r="E489" s="180"/>
      <c r="F489" s="180"/>
      <c r="G489" s="180"/>
      <c r="H489" s="180"/>
      <c r="I489" s="180"/>
      <c r="J489" s="180"/>
      <c r="K489" s="180"/>
      <c r="L489" s="180"/>
      <c r="M489" s="180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  <c r="AA489" s="180"/>
      <c r="AB489" s="180"/>
      <c r="AC489" s="180"/>
      <c r="AD489" s="180"/>
    </row>
    <row r="490">
      <c r="A490" s="180"/>
      <c r="B490" s="180"/>
      <c r="C490" s="180"/>
      <c r="D490" s="180"/>
      <c r="E490" s="180"/>
      <c r="F490" s="180"/>
      <c r="G490" s="180"/>
      <c r="H490" s="180"/>
      <c r="I490" s="180"/>
      <c r="J490" s="180"/>
      <c r="K490" s="180"/>
      <c r="L490" s="180"/>
      <c r="M490" s="180"/>
      <c r="N490" s="180"/>
      <c r="O490" s="180"/>
      <c r="P490" s="180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  <c r="AA490" s="180"/>
      <c r="AB490" s="180"/>
      <c r="AC490" s="180"/>
      <c r="AD490" s="180"/>
    </row>
    <row r="491">
      <c r="A491" s="180"/>
      <c r="B491" s="180"/>
      <c r="C491" s="180"/>
      <c r="D491" s="180"/>
      <c r="E491" s="180"/>
      <c r="F491" s="180"/>
      <c r="G491" s="180"/>
      <c r="H491" s="180"/>
      <c r="I491" s="180"/>
      <c r="J491" s="180"/>
      <c r="K491" s="180"/>
      <c r="L491" s="180"/>
      <c r="M491" s="180"/>
      <c r="N491" s="180"/>
      <c r="O491" s="180"/>
      <c r="P491" s="180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  <c r="AA491" s="180"/>
      <c r="AB491" s="180"/>
      <c r="AC491" s="180"/>
      <c r="AD491" s="180"/>
    </row>
    <row r="492">
      <c r="A492" s="180"/>
      <c r="B492" s="180"/>
      <c r="C492" s="180"/>
      <c r="D492" s="180"/>
      <c r="E492" s="180"/>
      <c r="F492" s="180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  <c r="AB492" s="180"/>
      <c r="AC492" s="180"/>
      <c r="AD492" s="180"/>
    </row>
    <row r="493">
      <c r="A493" s="180"/>
      <c r="B493" s="180"/>
      <c r="C493" s="180"/>
      <c r="D493" s="180"/>
      <c r="E493" s="180"/>
      <c r="F493" s="180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  <c r="AB493" s="180"/>
      <c r="AC493" s="180"/>
      <c r="AD493" s="180"/>
    </row>
    <row r="494">
      <c r="A494" s="180"/>
      <c r="B494" s="180"/>
      <c r="C494" s="180"/>
      <c r="D494" s="180"/>
      <c r="E494" s="180"/>
      <c r="F494" s="180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  <c r="AB494" s="180"/>
      <c r="AC494" s="180"/>
      <c r="AD494" s="180"/>
    </row>
    <row r="495">
      <c r="A495" s="180"/>
      <c r="B495" s="180"/>
      <c r="C495" s="180"/>
      <c r="D495" s="180"/>
      <c r="E495" s="180"/>
      <c r="F495" s="180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  <c r="AB495" s="180"/>
      <c r="AC495" s="180"/>
      <c r="AD495" s="180"/>
    </row>
    <row r="496">
      <c r="A496" s="180"/>
      <c r="B496" s="180"/>
      <c r="C496" s="180"/>
      <c r="D496" s="180"/>
      <c r="E496" s="180"/>
      <c r="F496" s="180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  <c r="AB496" s="180"/>
      <c r="AC496" s="180"/>
      <c r="AD496" s="180"/>
    </row>
    <row r="497">
      <c r="A497" s="180"/>
      <c r="B497" s="180"/>
      <c r="C497" s="180"/>
      <c r="D497" s="180"/>
      <c r="E497" s="180"/>
      <c r="F497" s="180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  <c r="AB497" s="180"/>
      <c r="AC497" s="180"/>
      <c r="AD497" s="180"/>
    </row>
    <row r="498">
      <c r="A498" s="180"/>
      <c r="B498" s="180"/>
      <c r="C498" s="180"/>
      <c r="D498" s="180"/>
      <c r="E498" s="180"/>
      <c r="F498" s="180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  <c r="AB498" s="180"/>
      <c r="AC498" s="180"/>
      <c r="AD498" s="180"/>
    </row>
    <row r="499">
      <c r="A499" s="180"/>
      <c r="B499" s="180"/>
      <c r="C499" s="180"/>
      <c r="D499" s="180"/>
      <c r="E499" s="180"/>
      <c r="F499" s="180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  <c r="AB499" s="180"/>
      <c r="AC499" s="180"/>
      <c r="AD499" s="180"/>
    </row>
    <row r="500">
      <c r="A500" s="180"/>
      <c r="B500" s="180"/>
      <c r="C500" s="180"/>
      <c r="D500" s="180"/>
      <c r="E500" s="180"/>
      <c r="F500" s="180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  <c r="AB500" s="180"/>
      <c r="AC500" s="180"/>
      <c r="AD500" s="180"/>
    </row>
    <row r="501">
      <c r="A501" s="180"/>
      <c r="B501" s="180"/>
      <c r="C501" s="180"/>
      <c r="D501" s="180"/>
      <c r="E501" s="180"/>
      <c r="F501" s="180"/>
      <c r="G501" s="180"/>
      <c r="H501" s="180"/>
      <c r="I501" s="180"/>
      <c r="J501" s="180"/>
      <c r="K501" s="180"/>
      <c r="L501" s="180"/>
      <c r="M501" s="180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  <c r="AB501" s="180"/>
      <c r="AC501" s="180"/>
      <c r="AD501" s="180"/>
    </row>
    <row r="502">
      <c r="A502" s="180"/>
      <c r="B502" s="180"/>
      <c r="C502" s="180"/>
      <c r="D502" s="180"/>
      <c r="E502" s="180"/>
      <c r="F502" s="180"/>
      <c r="G502" s="180"/>
      <c r="H502" s="180"/>
      <c r="I502" s="180"/>
      <c r="J502" s="180"/>
      <c r="K502" s="180"/>
      <c r="L502" s="180"/>
      <c r="M502" s="180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  <c r="AB502" s="180"/>
      <c r="AC502" s="180"/>
      <c r="AD502" s="180"/>
    </row>
    <row r="503">
      <c r="A503" s="180"/>
      <c r="B503" s="180"/>
      <c r="C503" s="180"/>
      <c r="D503" s="180"/>
      <c r="E503" s="180"/>
      <c r="F503" s="180"/>
      <c r="G503" s="180"/>
      <c r="H503" s="180"/>
      <c r="I503" s="180"/>
      <c r="J503" s="180"/>
      <c r="K503" s="180"/>
      <c r="L503" s="180"/>
      <c r="M503" s="180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  <c r="AB503" s="180"/>
      <c r="AC503" s="180"/>
      <c r="AD503" s="180"/>
    </row>
    <row r="504">
      <c r="A504" s="180"/>
      <c r="B504" s="180"/>
      <c r="C504" s="180"/>
      <c r="D504" s="180"/>
      <c r="E504" s="180"/>
      <c r="F504" s="180"/>
      <c r="G504" s="180"/>
      <c r="H504" s="180"/>
      <c r="I504" s="180"/>
      <c r="J504" s="180"/>
      <c r="K504" s="180"/>
      <c r="L504" s="180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  <c r="AB504" s="180"/>
      <c r="AC504" s="180"/>
      <c r="AD504" s="180"/>
    </row>
    <row r="505">
      <c r="A505" s="180"/>
      <c r="B505" s="180"/>
      <c r="C505" s="180"/>
      <c r="D505" s="180"/>
      <c r="E505" s="180"/>
      <c r="F505" s="180"/>
      <c r="G505" s="180"/>
      <c r="H505" s="180"/>
      <c r="I505" s="180"/>
      <c r="J505" s="180"/>
      <c r="K505" s="180"/>
      <c r="L505" s="180"/>
      <c r="M505" s="180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  <c r="AB505" s="180"/>
      <c r="AC505" s="180"/>
      <c r="AD505" s="180"/>
    </row>
    <row r="506">
      <c r="A506" s="180"/>
      <c r="B506" s="180"/>
      <c r="C506" s="180"/>
      <c r="D506" s="180"/>
      <c r="E506" s="180"/>
      <c r="F506" s="180"/>
      <c r="G506" s="180"/>
      <c r="H506" s="180"/>
      <c r="I506" s="180"/>
      <c r="J506" s="180"/>
      <c r="K506" s="180"/>
      <c r="L506" s="180"/>
      <c r="M506" s="180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  <c r="AA506" s="180"/>
      <c r="AB506" s="180"/>
      <c r="AC506" s="180"/>
      <c r="AD506" s="180"/>
    </row>
    <row r="507">
      <c r="A507" s="180"/>
      <c r="B507" s="180"/>
      <c r="C507" s="180"/>
      <c r="D507" s="180"/>
      <c r="E507" s="180"/>
      <c r="F507" s="180"/>
      <c r="G507" s="180"/>
      <c r="H507" s="180"/>
      <c r="I507" s="180"/>
      <c r="J507" s="180"/>
      <c r="K507" s="180"/>
      <c r="L507" s="180"/>
      <c r="M507" s="180"/>
      <c r="N507" s="180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  <c r="AA507" s="180"/>
      <c r="AB507" s="180"/>
      <c r="AC507" s="180"/>
      <c r="AD507" s="180"/>
    </row>
    <row r="508">
      <c r="A508" s="180"/>
      <c r="B508" s="180"/>
      <c r="C508" s="180"/>
      <c r="D508" s="180"/>
      <c r="E508" s="180"/>
      <c r="F508" s="180"/>
      <c r="G508" s="180"/>
      <c r="H508" s="180"/>
      <c r="I508" s="180"/>
      <c r="J508" s="180"/>
      <c r="K508" s="180"/>
      <c r="L508" s="180"/>
      <c r="M508" s="180"/>
      <c r="N508" s="180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  <c r="AA508" s="180"/>
      <c r="AB508" s="180"/>
      <c r="AC508" s="180"/>
      <c r="AD508" s="180"/>
    </row>
    <row r="509">
      <c r="A509" s="180"/>
      <c r="B509" s="180"/>
      <c r="C509" s="180"/>
      <c r="D509" s="180"/>
      <c r="E509" s="180"/>
      <c r="F509" s="180"/>
      <c r="G509" s="180"/>
      <c r="H509" s="180"/>
      <c r="I509" s="180"/>
      <c r="J509" s="180"/>
      <c r="K509" s="180"/>
      <c r="L509" s="180"/>
      <c r="M509" s="180"/>
      <c r="N509" s="180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  <c r="AA509" s="180"/>
      <c r="AB509" s="180"/>
      <c r="AC509" s="180"/>
      <c r="AD509" s="180"/>
    </row>
    <row r="510">
      <c r="A510" s="180"/>
      <c r="B510" s="180"/>
      <c r="C510" s="180"/>
      <c r="D510" s="180"/>
      <c r="E510" s="180"/>
      <c r="F510" s="180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</row>
    <row r="511">
      <c r="A511" s="180"/>
      <c r="B511" s="180"/>
      <c r="C511" s="180"/>
      <c r="D511" s="180"/>
      <c r="E511" s="180"/>
      <c r="F511" s="180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</row>
    <row r="512">
      <c r="A512" s="180"/>
      <c r="B512" s="180"/>
      <c r="C512" s="180"/>
      <c r="D512" s="180"/>
      <c r="E512" s="180"/>
      <c r="F512" s="180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</row>
    <row r="513">
      <c r="A513" s="180"/>
      <c r="B513" s="180"/>
      <c r="C513" s="180"/>
      <c r="D513" s="180"/>
      <c r="E513" s="180"/>
      <c r="F513" s="180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</row>
    <row r="514">
      <c r="A514" s="180"/>
      <c r="B514" s="180"/>
      <c r="C514" s="180"/>
      <c r="D514" s="180"/>
      <c r="E514" s="180"/>
      <c r="F514" s="180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</row>
    <row r="515">
      <c r="A515" s="180"/>
      <c r="B515" s="180"/>
      <c r="C515" s="180"/>
      <c r="D515" s="180"/>
      <c r="E515" s="180"/>
      <c r="F515" s="180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</row>
    <row r="516">
      <c r="A516" s="180"/>
      <c r="B516" s="180"/>
      <c r="C516" s="180"/>
      <c r="D516" s="180"/>
      <c r="E516" s="180"/>
      <c r="F516" s="180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</row>
    <row r="517">
      <c r="A517" s="180"/>
      <c r="B517" s="180"/>
      <c r="C517" s="180"/>
      <c r="D517" s="180"/>
      <c r="E517" s="180"/>
      <c r="F517" s="180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</row>
    <row r="518">
      <c r="A518" s="180"/>
      <c r="B518" s="180"/>
      <c r="C518" s="180"/>
      <c r="D518" s="180"/>
      <c r="E518" s="180"/>
      <c r="F518" s="180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</row>
    <row r="519">
      <c r="A519" s="180"/>
      <c r="B519" s="180"/>
      <c r="C519" s="180"/>
      <c r="D519" s="180"/>
      <c r="E519" s="180"/>
      <c r="F519" s="180"/>
      <c r="G519" s="180"/>
      <c r="H519" s="180"/>
      <c r="I519" s="180"/>
      <c r="J519" s="180"/>
      <c r="K519" s="180"/>
      <c r="L519" s="180"/>
      <c r="M519" s="180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  <c r="AA519" s="180"/>
      <c r="AB519" s="180"/>
      <c r="AC519" s="180"/>
      <c r="AD519" s="180"/>
    </row>
    <row r="520">
      <c r="A520" s="180"/>
      <c r="B520" s="180"/>
      <c r="C520" s="180"/>
      <c r="D520" s="180"/>
      <c r="E520" s="180"/>
      <c r="F520" s="180"/>
      <c r="G520" s="180"/>
      <c r="H520" s="180"/>
      <c r="I520" s="180"/>
      <c r="J520" s="180"/>
      <c r="K520" s="180"/>
      <c r="L520" s="180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  <c r="AA520" s="180"/>
      <c r="AB520" s="180"/>
      <c r="AC520" s="180"/>
      <c r="AD520" s="180"/>
    </row>
    <row r="521">
      <c r="A521" s="180"/>
      <c r="B521" s="180"/>
      <c r="C521" s="180"/>
      <c r="D521" s="180"/>
      <c r="E521" s="180"/>
      <c r="F521" s="180"/>
      <c r="G521" s="180"/>
      <c r="H521" s="180"/>
      <c r="I521" s="180"/>
      <c r="J521" s="180"/>
      <c r="K521" s="180"/>
      <c r="L521" s="180"/>
      <c r="M521" s="180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  <c r="AA521" s="180"/>
      <c r="AB521" s="180"/>
      <c r="AC521" s="180"/>
      <c r="AD521" s="180"/>
    </row>
    <row r="522">
      <c r="A522" s="180"/>
      <c r="B522" s="180"/>
      <c r="C522" s="180"/>
      <c r="D522" s="180"/>
      <c r="E522" s="180"/>
      <c r="F522" s="180"/>
      <c r="G522" s="180"/>
      <c r="H522" s="180"/>
      <c r="I522" s="180"/>
      <c r="J522" s="180"/>
      <c r="K522" s="180"/>
      <c r="L522" s="180"/>
      <c r="M522" s="180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  <c r="AA522" s="180"/>
      <c r="AB522" s="180"/>
      <c r="AC522" s="180"/>
      <c r="AD522" s="180"/>
    </row>
    <row r="523">
      <c r="A523" s="180"/>
      <c r="B523" s="180"/>
      <c r="C523" s="180"/>
      <c r="D523" s="180"/>
      <c r="E523" s="180"/>
      <c r="F523" s="180"/>
      <c r="G523" s="180"/>
      <c r="H523" s="180"/>
      <c r="I523" s="180"/>
      <c r="J523" s="180"/>
      <c r="K523" s="180"/>
      <c r="L523" s="180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  <c r="AA523" s="180"/>
      <c r="AB523" s="180"/>
      <c r="AC523" s="180"/>
      <c r="AD523" s="180"/>
    </row>
    <row r="524">
      <c r="A524" s="180"/>
      <c r="B524" s="180"/>
      <c r="C524" s="180"/>
      <c r="D524" s="180"/>
      <c r="E524" s="180"/>
      <c r="F524" s="180"/>
      <c r="G524" s="180"/>
      <c r="H524" s="180"/>
      <c r="I524" s="180"/>
      <c r="J524" s="180"/>
      <c r="K524" s="180"/>
      <c r="L524" s="180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  <c r="AA524" s="180"/>
      <c r="AB524" s="180"/>
      <c r="AC524" s="180"/>
      <c r="AD524" s="180"/>
    </row>
    <row r="525">
      <c r="A525" s="180"/>
      <c r="B525" s="180"/>
      <c r="C525" s="180"/>
      <c r="D525" s="180"/>
      <c r="E525" s="180"/>
      <c r="F525" s="180"/>
      <c r="G525" s="180"/>
      <c r="H525" s="180"/>
      <c r="I525" s="180"/>
      <c r="J525" s="180"/>
      <c r="K525" s="180"/>
      <c r="L525" s="180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  <c r="AB525" s="180"/>
      <c r="AC525" s="180"/>
      <c r="AD525" s="180"/>
    </row>
    <row r="526">
      <c r="A526" s="180"/>
      <c r="B526" s="180"/>
      <c r="C526" s="180"/>
      <c r="D526" s="180"/>
      <c r="E526" s="180"/>
      <c r="F526" s="180"/>
      <c r="G526" s="180"/>
      <c r="H526" s="180"/>
      <c r="I526" s="180"/>
      <c r="J526" s="180"/>
      <c r="K526" s="180"/>
      <c r="L526" s="180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  <c r="AA526" s="180"/>
      <c r="AB526" s="180"/>
      <c r="AC526" s="180"/>
      <c r="AD526" s="180"/>
    </row>
    <row r="527">
      <c r="A527" s="180"/>
      <c r="B527" s="180"/>
      <c r="C527" s="180"/>
      <c r="D527" s="180"/>
      <c r="E527" s="180"/>
      <c r="F527" s="180"/>
      <c r="G527" s="180"/>
      <c r="H527" s="180"/>
      <c r="I527" s="180"/>
      <c r="J527" s="180"/>
      <c r="K527" s="180"/>
      <c r="L527" s="180"/>
      <c r="M527" s="180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  <c r="AA527" s="180"/>
      <c r="AB527" s="180"/>
      <c r="AC527" s="180"/>
      <c r="AD527" s="180"/>
    </row>
    <row r="528">
      <c r="A528" s="180"/>
      <c r="B528" s="180"/>
      <c r="C528" s="180"/>
      <c r="D528" s="180"/>
      <c r="E528" s="180"/>
      <c r="F528" s="180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</row>
    <row r="529">
      <c r="A529" s="180"/>
      <c r="B529" s="180"/>
      <c r="C529" s="180"/>
      <c r="D529" s="180"/>
      <c r="E529" s="180"/>
      <c r="F529" s="180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</row>
    <row r="530">
      <c r="A530" s="180"/>
      <c r="B530" s="180"/>
      <c r="C530" s="180"/>
      <c r="D530" s="180"/>
      <c r="E530" s="180"/>
      <c r="F530" s="180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</row>
    <row r="531">
      <c r="A531" s="180"/>
      <c r="B531" s="180"/>
      <c r="C531" s="180"/>
      <c r="D531" s="180"/>
      <c r="E531" s="180"/>
      <c r="F531" s="180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</row>
    <row r="532">
      <c r="A532" s="180"/>
      <c r="B532" s="180"/>
      <c r="C532" s="180"/>
      <c r="D532" s="180"/>
      <c r="E532" s="180"/>
      <c r="F532" s="180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</row>
    <row r="533">
      <c r="A533" s="180"/>
      <c r="B533" s="180"/>
      <c r="C533" s="180"/>
      <c r="D533" s="180"/>
      <c r="E533" s="180"/>
      <c r="F533" s="180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</row>
    <row r="534">
      <c r="A534" s="180"/>
      <c r="B534" s="180"/>
      <c r="C534" s="180"/>
      <c r="D534" s="180"/>
      <c r="E534" s="180"/>
      <c r="F534" s="180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</row>
    <row r="535">
      <c r="A535" s="180"/>
      <c r="B535" s="180"/>
      <c r="C535" s="180"/>
      <c r="D535" s="180"/>
      <c r="E535" s="180"/>
      <c r="F535" s="180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</row>
    <row r="536">
      <c r="A536" s="180"/>
      <c r="B536" s="180"/>
      <c r="C536" s="180"/>
      <c r="D536" s="180"/>
      <c r="E536" s="180"/>
      <c r="F536" s="180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</row>
    <row r="537">
      <c r="A537" s="180"/>
      <c r="B537" s="180"/>
      <c r="C537" s="180"/>
      <c r="D537" s="180"/>
      <c r="E537" s="180"/>
      <c r="F537" s="180"/>
      <c r="G537" s="180"/>
      <c r="H537" s="180"/>
      <c r="I537" s="180"/>
      <c r="J537" s="180"/>
      <c r="K537" s="180"/>
      <c r="L537" s="180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  <c r="AA537" s="180"/>
      <c r="AB537" s="180"/>
      <c r="AC537" s="180"/>
      <c r="AD537" s="180"/>
    </row>
    <row r="538">
      <c r="A538" s="180"/>
      <c r="B538" s="180"/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  <c r="AB538" s="180"/>
      <c r="AC538" s="180"/>
      <c r="AD538" s="180"/>
    </row>
    <row r="539">
      <c r="A539" s="180"/>
      <c r="B539" s="180"/>
      <c r="C539" s="180"/>
      <c r="D539" s="180"/>
      <c r="E539" s="180"/>
      <c r="F539" s="180"/>
      <c r="G539" s="180"/>
      <c r="H539" s="180"/>
      <c r="I539" s="180"/>
      <c r="J539" s="180"/>
      <c r="K539" s="180"/>
      <c r="L539" s="180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  <c r="AA539" s="180"/>
      <c r="AB539" s="180"/>
      <c r="AC539" s="180"/>
      <c r="AD539" s="180"/>
    </row>
    <row r="540">
      <c r="A540" s="180"/>
      <c r="B540" s="180"/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  <c r="AB540" s="180"/>
      <c r="AC540" s="180"/>
      <c r="AD540" s="180"/>
    </row>
    <row r="541">
      <c r="A541" s="180"/>
      <c r="B541" s="180"/>
      <c r="C541" s="180"/>
      <c r="D541" s="180"/>
      <c r="E541" s="180"/>
      <c r="F541" s="180"/>
      <c r="G541" s="180"/>
      <c r="H541" s="180"/>
      <c r="I541" s="180"/>
      <c r="J541" s="180"/>
      <c r="K541" s="180"/>
      <c r="L541" s="180"/>
      <c r="M541" s="180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  <c r="AA541" s="180"/>
      <c r="AB541" s="180"/>
      <c r="AC541" s="180"/>
      <c r="AD541" s="180"/>
    </row>
    <row r="542">
      <c r="A542" s="180"/>
      <c r="B542" s="180"/>
      <c r="C542" s="180"/>
      <c r="D542" s="180"/>
      <c r="E542" s="180"/>
      <c r="F542" s="180"/>
      <c r="G542" s="180"/>
      <c r="H542" s="180"/>
      <c r="I542" s="180"/>
      <c r="J542" s="180"/>
      <c r="K542" s="180"/>
      <c r="L542" s="180"/>
      <c r="M542" s="180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  <c r="AA542" s="180"/>
      <c r="AB542" s="180"/>
      <c r="AC542" s="180"/>
      <c r="AD542" s="180"/>
    </row>
    <row r="543">
      <c r="A543" s="180"/>
      <c r="B543" s="180"/>
      <c r="C543" s="180"/>
      <c r="D543" s="180"/>
      <c r="E543" s="180"/>
      <c r="F543" s="180"/>
      <c r="G543" s="180"/>
      <c r="H543" s="180"/>
      <c r="I543" s="180"/>
      <c r="J543" s="180"/>
      <c r="K543" s="180"/>
      <c r="L543" s="180"/>
      <c r="M543" s="180"/>
      <c r="N543" s="180"/>
      <c r="O543" s="180"/>
      <c r="P543" s="180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  <c r="AA543" s="180"/>
      <c r="AB543" s="180"/>
      <c r="AC543" s="180"/>
      <c r="AD543" s="180"/>
    </row>
    <row r="544">
      <c r="A544" s="180"/>
      <c r="B544" s="180"/>
      <c r="C544" s="180"/>
      <c r="D544" s="180"/>
      <c r="E544" s="180"/>
      <c r="F544" s="180"/>
      <c r="G544" s="180"/>
      <c r="H544" s="180"/>
      <c r="I544" s="180"/>
      <c r="J544" s="180"/>
      <c r="K544" s="180"/>
      <c r="L544" s="180"/>
      <c r="M544" s="180"/>
      <c r="N544" s="180"/>
      <c r="O544" s="180"/>
      <c r="P544" s="180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  <c r="AA544" s="180"/>
      <c r="AB544" s="180"/>
      <c r="AC544" s="180"/>
      <c r="AD544" s="180"/>
    </row>
    <row r="545">
      <c r="A545" s="180"/>
      <c r="B545" s="180"/>
      <c r="C545" s="180"/>
      <c r="D545" s="180"/>
      <c r="E545" s="180"/>
      <c r="F545" s="180"/>
      <c r="G545" s="180"/>
      <c r="H545" s="180"/>
      <c r="I545" s="180"/>
      <c r="J545" s="180"/>
      <c r="K545" s="180"/>
      <c r="L545" s="180"/>
      <c r="M545" s="180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  <c r="AA545" s="180"/>
      <c r="AB545" s="180"/>
      <c r="AC545" s="180"/>
      <c r="AD545" s="180"/>
    </row>
    <row r="546">
      <c r="A546" s="180"/>
      <c r="B546" s="180"/>
      <c r="C546" s="180"/>
      <c r="D546" s="180"/>
      <c r="E546" s="180"/>
      <c r="F546" s="180"/>
      <c r="G546" s="180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</row>
    <row r="547">
      <c r="A547" s="180"/>
      <c r="B547" s="180"/>
      <c r="C547" s="180"/>
      <c r="D547" s="180"/>
      <c r="E547" s="180"/>
      <c r="F547" s="180"/>
      <c r="G547" s="180"/>
      <c r="H547" s="180"/>
      <c r="I547" s="180"/>
      <c r="J547" s="180"/>
      <c r="K547" s="180"/>
      <c r="L547" s="180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</row>
    <row r="548">
      <c r="A548" s="180"/>
      <c r="B548" s="180"/>
      <c r="C548" s="180"/>
      <c r="D548" s="180"/>
      <c r="E548" s="180"/>
      <c r="F548" s="180"/>
      <c r="G548" s="180"/>
      <c r="H548" s="180"/>
      <c r="I548" s="180"/>
      <c r="J548" s="180"/>
      <c r="K548" s="180"/>
      <c r="L548" s="180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</row>
    <row r="549">
      <c r="A549" s="180"/>
      <c r="B549" s="180"/>
      <c r="C549" s="180"/>
      <c r="D549" s="180"/>
      <c r="E549" s="180"/>
      <c r="F549" s="180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</row>
    <row r="550">
      <c r="A550" s="180"/>
      <c r="B550" s="180"/>
      <c r="C550" s="180"/>
      <c r="D550" s="180"/>
      <c r="E550" s="180"/>
      <c r="F550" s="180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</row>
    <row r="551">
      <c r="A551" s="180"/>
      <c r="B551" s="180"/>
      <c r="C551" s="180"/>
      <c r="D551" s="180"/>
      <c r="E551" s="180"/>
      <c r="F551" s="180"/>
      <c r="G551" s="180"/>
      <c r="H551" s="180"/>
      <c r="I551" s="180"/>
      <c r="J551" s="180"/>
      <c r="K551" s="180"/>
      <c r="L551" s="180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</row>
    <row r="552">
      <c r="A552" s="180"/>
      <c r="B552" s="180"/>
      <c r="C552" s="180"/>
      <c r="D552" s="180"/>
      <c r="E552" s="180"/>
      <c r="F552" s="180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</row>
    <row r="553">
      <c r="A553" s="180"/>
      <c r="B553" s="180"/>
      <c r="C553" s="180"/>
      <c r="D553" s="180"/>
      <c r="E553" s="180"/>
      <c r="F553" s="180"/>
      <c r="G553" s="180"/>
      <c r="H553" s="180"/>
      <c r="I553" s="180"/>
      <c r="J553" s="180"/>
      <c r="K553" s="180"/>
      <c r="L553" s="180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</row>
    <row r="554">
      <c r="A554" s="180"/>
      <c r="B554" s="180"/>
      <c r="C554" s="180"/>
      <c r="D554" s="180"/>
      <c r="E554" s="180"/>
      <c r="F554" s="180"/>
      <c r="G554" s="180"/>
      <c r="H554" s="180"/>
      <c r="I554" s="180"/>
      <c r="J554" s="180"/>
      <c r="K554" s="180"/>
      <c r="L554" s="180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  <c r="AB554" s="180"/>
      <c r="AC554" s="180"/>
      <c r="AD554" s="180"/>
    </row>
    <row r="555">
      <c r="A555" s="180"/>
      <c r="B555" s="18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  <c r="AB555" s="180"/>
      <c r="AC555" s="180"/>
      <c r="AD555" s="180"/>
    </row>
    <row r="556">
      <c r="A556" s="180"/>
      <c r="B556" s="180"/>
      <c r="C556" s="180"/>
      <c r="D556" s="180"/>
      <c r="E556" s="180"/>
      <c r="F556" s="180"/>
      <c r="G556" s="180"/>
      <c r="H556" s="180"/>
      <c r="I556" s="180"/>
      <c r="J556" s="180"/>
      <c r="K556" s="180"/>
      <c r="L556" s="180"/>
      <c r="M556" s="180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  <c r="AA556" s="180"/>
      <c r="AB556" s="180"/>
      <c r="AC556" s="180"/>
      <c r="AD556" s="180"/>
    </row>
    <row r="557">
      <c r="A557" s="180"/>
      <c r="B557" s="180"/>
      <c r="C557" s="180"/>
      <c r="D557" s="180"/>
      <c r="E557" s="180"/>
      <c r="F557" s="180"/>
      <c r="G557" s="180"/>
      <c r="H557" s="180"/>
      <c r="I557" s="180"/>
      <c r="J557" s="180"/>
      <c r="K557" s="180"/>
      <c r="L557" s="180"/>
      <c r="M557" s="180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  <c r="AA557" s="180"/>
      <c r="AB557" s="180"/>
      <c r="AC557" s="180"/>
      <c r="AD557" s="180"/>
    </row>
    <row r="558">
      <c r="A558" s="180"/>
      <c r="B558" s="180"/>
      <c r="C558" s="180"/>
      <c r="D558" s="180"/>
      <c r="E558" s="180"/>
      <c r="F558" s="180"/>
      <c r="G558" s="180"/>
      <c r="H558" s="180"/>
      <c r="I558" s="180"/>
      <c r="J558" s="180"/>
      <c r="K558" s="180"/>
      <c r="L558" s="180"/>
      <c r="M558" s="180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  <c r="AA558" s="180"/>
      <c r="AB558" s="180"/>
      <c r="AC558" s="180"/>
      <c r="AD558" s="180"/>
    </row>
    <row r="559">
      <c r="A559" s="180"/>
      <c r="B559" s="180"/>
      <c r="C559" s="180"/>
      <c r="D559" s="180"/>
      <c r="E559" s="180"/>
      <c r="F559" s="180"/>
      <c r="G559" s="180"/>
      <c r="H559" s="180"/>
      <c r="I559" s="180"/>
      <c r="J559" s="180"/>
      <c r="K559" s="180"/>
      <c r="L559" s="180"/>
      <c r="M559" s="180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  <c r="AA559" s="180"/>
      <c r="AB559" s="180"/>
      <c r="AC559" s="180"/>
      <c r="AD559" s="180"/>
    </row>
    <row r="560">
      <c r="A560" s="180"/>
      <c r="B560" s="180"/>
      <c r="C560" s="180"/>
      <c r="D560" s="180"/>
      <c r="E560" s="180"/>
      <c r="F560" s="180"/>
      <c r="G560" s="180"/>
      <c r="H560" s="180"/>
      <c r="I560" s="180"/>
      <c r="J560" s="180"/>
      <c r="K560" s="180"/>
      <c r="L560" s="180"/>
      <c r="M560" s="180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  <c r="AA560" s="180"/>
      <c r="AB560" s="180"/>
      <c r="AC560" s="180"/>
      <c r="AD560" s="180"/>
    </row>
    <row r="561">
      <c r="A561" s="180"/>
      <c r="B561" s="180"/>
      <c r="C561" s="180"/>
      <c r="D561" s="180"/>
      <c r="E561" s="180"/>
      <c r="F561" s="180"/>
      <c r="G561" s="180"/>
      <c r="H561" s="180"/>
      <c r="I561" s="180"/>
      <c r="J561" s="180"/>
      <c r="K561" s="180"/>
      <c r="L561" s="180"/>
      <c r="M561" s="180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  <c r="AA561" s="180"/>
      <c r="AB561" s="180"/>
      <c r="AC561" s="180"/>
      <c r="AD561" s="180"/>
    </row>
    <row r="562">
      <c r="A562" s="180"/>
      <c r="B562" s="180"/>
      <c r="C562" s="180"/>
      <c r="D562" s="180"/>
      <c r="E562" s="180"/>
      <c r="F562" s="180"/>
      <c r="G562" s="180"/>
      <c r="H562" s="180"/>
      <c r="I562" s="180"/>
      <c r="J562" s="180"/>
      <c r="K562" s="180"/>
      <c r="L562" s="180"/>
      <c r="M562" s="180"/>
      <c r="N562" s="180"/>
      <c r="O562" s="180"/>
      <c r="P562" s="180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  <c r="AA562" s="180"/>
      <c r="AB562" s="180"/>
      <c r="AC562" s="180"/>
      <c r="AD562" s="180"/>
    </row>
    <row r="563">
      <c r="A563" s="180"/>
      <c r="B563" s="180"/>
      <c r="C563" s="180"/>
      <c r="D563" s="180"/>
      <c r="E563" s="180"/>
      <c r="F563" s="180"/>
      <c r="G563" s="180"/>
      <c r="H563" s="180"/>
      <c r="I563" s="180"/>
      <c r="J563" s="180"/>
      <c r="K563" s="180"/>
      <c r="L563" s="180"/>
      <c r="M563" s="180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  <c r="AA563" s="180"/>
      <c r="AB563" s="180"/>
      <c r="AC563" s="180"/>
      <c r="AD563" s="180"/>
    </row>
    <row r="564">
      <c r="A564" s="180"/>
      <c r="B564" s="180"/>
      <c r="C564" s="180"/>
      <c r="D564" s="180"/>
      <c r="E564" s="180"/>
      <c r="F564" s="180"/>
      <c r="G564" s="180"/>
      <c r="H564" s="180"/>
      <c r="I564" s="180"/>
      <c r="J564" s="180"/>
      <c r="K564" s="180"/>
      <c r="L564" s="180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</row>
    <row r="565">
      <c r="A565" s="180"/>
      <c r="B565" s="180"/>
      <c r="C565" s="180"/>
      <c r="D565" s="180"/>
      <c r="E565" s="180"/>
      <c r="F565" s="180"/>
      <c r="G565" s="180"/>
      <c r="H565" s="180"/>
      <c r="I565" s="180"/>
      <c r="J565" s="180"/>
      <c r="K565" s="180"/>
      <c r="L565" s="180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</row>
    <row r="566">
      <c r="A566" s="180"/>
      <c r="B566" s="180"/>
      <c r="C566" s="180"/>
      <c r="D566" s="180"/>
      <c r="E566" s="180"/>
      <c r="F566" s="180"/>
      <c r="G566" s="180"/>
      <c r="H566" s="180"/>
      <c r="I566" s="180"/>
      <c r="J566" s="180"/>
      <c r="K566" s="180"/>
      <c r="L566" s="180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</row>
    <row r="567">
      <c r="A567" s="180"/>
      <c r="B567" s="180"/>
      <c r="C567" s="180"/>
      <c r="D567" s="180"/>
      <c r="E567" s="180"/>
      <c r="F567" s="180"/>
      <c r="G567" s="180"/>
      <c r="H567" s="180"/>
      <c r="I567" s="180"/>
      <c r="J567" s="180"/>
      <c r="K567" s="180"/>
      <c r="L567" s="180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</row>
    <row r="568">
      <c r="A568" s="180"/>
      <c r="B568" s="180"/>
      <c r="C568" s="180"/>
      <c r="D568" s="180"/>
      <c r="E568" s="180"/>
      <c r="F568" s="180"/>
      <c r="G568" s="180"/>
      <c r="H568" s="180"/>
      <c r="I568" s="180"/>
      <c r="J568" s="180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</row>
    <row r="569">
      <c r="A569" s="180"/>
      <c r="B569" s="180"/>
      <c r="C569" s="180"/>
      <c r="D569" s="180"/>
      <c r="E569" s="180"/>
      <c r="F569" s="180"/>
      <c r="G569" s="180"/>
      <c r="H569" s="180"/>
      <c r="I569" s="180"/>
      <c r="J569" s="180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</row>
    <row r="570">
      <c r="A570" s="180"/>
      <c r="B570" s="180"/>
      <c r="C570" s="180"/>
      <c r="D570" s="180"/>
      <c r="E570" s="180"/>
      <c r="F570" s="180"/>
      <c r="G570" s="180"/>
      <c r="H570" s="180"/>
      <c r="I570" s="180"/>
      <c r="J570" s="180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</row>
    <row r="571">
      <c r="A571" s="180"/>
      <c r="B571" s="180"/>
      <c r="C571" s="180"/>
      <c r="D571" s="180"/>
      <c r="E571" s="180"/>
      <c r="F571" s="180"/>
      <c r="G571" s="180"/>
      <c r="H571" s="180"/>
      <c r="I571" s="180"/>
      <c r="J571" s="180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</row>
    <row r="572">
      <c r="A572" s="180"/>
      <c r="B572" s="180"/>
      <c r="C572" s="180"/>
      <c r="D572" s="180"/>
      <c r="E572" s="180"/>
      <c r="F572" s="180"/>
      <c r="G572" s="180"/>
      <c r="H572" s="180"/>
      <c r="I572" s="180"/>
      <c r="J572" s="180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</row>
    <row r="573">
      <c r="A573" s="180"/>
      <c r="B573" s="180"/>
      <c r="C573" s="180"/>
      <c r="D573" s="180"/>
      <c r="E573" s="180"/>
      <c r="F573" s="180"/>
      <c r="G573" s="180"/>
      <c r="H573" s="180"/>
      <c r="I573" s="180"/>
      <c r="J573" s="180"/>
      <c r="K573" s="180"/>
      <c r="L573" s="180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  <c r="AA573" s="180"/>
      <c r="AB573" s="180"/>
      <c r="AC573" s="180"/>
      <c r="AD573" s="180"/>
    </row>
    <row r="574">
      <c r="A574" s="180"/>
      <c r="B574" s="180"/>
      <c r="C574" s="180"/>
      <c r="D574" s="180"/>
      <c r="E574" s="180"/>
      <c r="F574" s="180"/>
      <c r="G574" s="180"/>
      <c r="H574" s="180"/>
      <c r="I574" s="180"/>
      <c r="J574" s="180"/>
      <c r="K574" s="180"/>
      <c r="L574" s="180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  <c r="AA574" s="180"/>
      <c r="AB574" s="180"/>
      <c r="AC574" s="180"/>
      <c r="AD574" s="180"/>
    </row>
    <row r="575">
      <c r="A575" s="180"/>
      <c r="B575" s="180"/>
      <c r="C575" s="180"/>
      <c r="D575" s="180"/>
      <c r="E575" s="180"/>
      <c r="F575" s="180"/>
      <c r="G575" s="180"/>
      <c r="H575" s="180"/>
      <c r="I575" s="180"/>
      <c r="J575" s="180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  <c r="AA575" s="180"/>
      <c r="AB575" s="180"/>
      <c r="AC575" s="180"/>
      <c r="AD575" s="180"/>
    </row>
    <row r="576">
      <c r="A576" s="180"/>
      <c r="B576" s="180"/>
      <c r="C576" s="180"/>
      <c r="D576" s="180"/>
      <c r="E576" s="180"/>
      <c r="F576" s="180"/>
      <c r="G576" s="180"/>
      <c r="H576" s="180"/>
      <c r="I576" s="180"/>
      <c r="J576" s="180"/>
      <c r="K576" s="180"/>
      <c r="L576" s="180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  <c r="AA576" s="180"/>
      <c r="AB576" s="180"/>
      <c r="AC576" s="180"/>
      <c r="AD576" s="180"/>
    </row>
    <row r="577">
      <c r="A577" s="180"/>
      <c r="B577" s="180"/>
      <c r="C577" s="180"/>
      <c r="D577" s="180"/>
      <c r="E577" s="180"/>
      <c r="F577" s="180"/>
      <c r="G577" s="180"/>
      <c r="H577" s="180"/>
      <c r="I577" s="180"/>
      <c r="J577" s="180"/>
      <c r="K577" s="180"/>
      <c r="L577" s="180"/>
      <c r="M577" s="180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  <c r="AA577" s="180"/>
      <c r="AB577" s="180"/>
      <c r="AC577" s="180"/>
      <c r="AD577" s="180"/>
    </row>
    <row r="578">
      <c r="A578" s="180"/>
      <c r="B578" s="180"/>
      <c r="C578" s="180"/>
      <c r="D578" s="180"/>
      <c r="E578" s="180"/>
      <c r="F578" s="180"/>
      <c r="G578" s="180"/>
      <c r="H578" s="180"/>
      <c r="I578" s="180"/>
      <c r="J578" s="180"/>
      <c r="K578" s="180"/>
      <c r="L578" s="180"/>
      <c r="M578" s="180"/>
      <c r="N578" s="180"/>
      <c r="O578" s="180"/>
      <c r="P578" s="180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  <c r="AA578" s="180"/>
      <c r="AB578" s="180"/>
      <c r="AC578" s="180"/>
      <c r="AD578" s="180"/>
    </row>
    <row r="579">
      <c r="A579" s="180"/>
      <c r="B579" s="180"/>
      <c r="C579" s="180"/>
      <c r="D579" s="180"/>
      <c r="E579" s="180"/>
      <c r="F579" s="180"/>
      <c r="G579" s="180"/>
      <c r="H579" s="180"/>
      <c r="I579" s="180"/>
      <c r="J579" s="180"/>
      <c r="K579" s="180"/>
      <c r="L579" s="180"/>
      <c r="M579" s="180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  <c r="AA579" s="180"/>
      <c r="AB579" s="180"/>
      <c r="AC579" s="180"/>
      <c r="AD579" s="180"/>
    </row>
    <row r="580">
      <c r="A580" s="180"/>
      <c r="B580" s="180"/>
      <c r="C580" s="180"/>
      <c r="D580" s="180"/>
      <c r="E580" s="180"/>
      <c r="F580" s="180"/>
      <c r="G580" s="180"/>
      <c r="H580" s="180"/>
      <c r="I580" s="180"/>
      <c r="J580" s="180"/>
      <c r="K580" s="180"/>
      <c r="L580" s="180"/>
      <c r="M580" s="180"/>
      <c r="N580" s="180"/>
      <c r="O580" s="180"/>
      <c r="P580" s="180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  <c r="AA580" s="180"/>
      <c r="AB580" s="180"/>
      <c r="AC580" s="180"/>
      <c r="AD580" s="180"/>
    </row>
    <row r="581">
      <c r="A581" s="180"/>
      <c r="B581" s="180"/>
      <c r="C581" s="180"/>
      <c r="D581" s="180"/>
      <c r="E581" s="180"/>
      <c r="F581" s="180"/>
      <c r="G581" s="180"/>
      <c r="H581" s="180"/>
      <c r="I581" s="180"/>
      <c r="J581" s="180"/>
      <c r="K581" s="180"/>
      <c r="L581" s="180"/>
      <c r="M581" s="180"/>
      <c r="N581" s="180"/>
      <c r="O581" s="180"/>
      <c r="P581" s="180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  <c r="AA581" s="180"/>
      <c r="AB581" s="180"/>
      <c r="AC581" s="180"/>
      <c r="AD581" s="180"/>
    </row>
    <row r="582">
      <c r="A582" s="180"/>
      <c r="B582" s="180"/>
      <c r="C582" s="180"/>
      <c r="D582" s="180"/>
      <c r="E582" s="180"/>
      <c r="F582" s="180"/>
      <c r="G582" s="180"/>
      <c r="H582" s="180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</row>
    <row r="583">
      <c r="A583" s="180"/>
      <c r="B583" s="180"/>
      <c r="C583" s="180"/>
      <c r="D583" s="180"/>
      <c r="E583" s="180"/>
      <c r="F583" s="180"/>
      <c r="G583" s="180"/>
      <c r="H583" s="180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</row>
    <row r="584">
      <c r="A584" s="180"/>
      <c r="B584" s="180"/>
      <c r="C584" s="180"/>
      <c r="D584" s="180"/>
      <c r="E584" s="180"/>
      <c r="F584" s="180"/>
      <c r="G584" s="180"/>
      <c r="H584" s="180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</row>
    <row r="585">
      <c r="A585" s="180"/>
      <c r="B585" s="180"/>
      <c r="C585" s="180"/>
      <c r="D585" s="180"/>
      <c r="E585" s="180"/>
      <c r="F585" s="180"/>
      <c r="G585" s="180"/>
      <c r="H585" s="180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</row>
    <row r="586">
      <c r="A586" s="180"/>
      <c r="B586" s="180"/>
      <c r="C586" s="180"/>
      <c r="D586" s="180"/>
      <c r="E586" s="180"/>
      <c r="F586" s="180"/>
      <c r="G586" s="180"/>
      <c r="H586" s="180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</row>
    <row r="587">
      <c r="A587" s="180"/>
      <c r="B587" s="180"/>
      <c r="C587" s="180"/>
      <c r="D587" s="180"/>
      <c r="E587" s="180"/>
      <c r="F587" s="180"/>
      <c r="G587" s="180"/>
      <c r="H587" s="180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</row>
    <row r="588">
      <c r="A588" s="180"/>
      <c r="B588" s="180"/>
      <c r="C588" s="180"/>
      <c r="D588" s="180"/>
      <c r="E588" s="180"/>
      <c r="F588" s="180"/>
      <c r="G588" s="180"/>
      <c r="H588" s="180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</row>
    <row r="589">
      <c r="A589" s="180"/>
      <c r="B589" s="180"/>
      <c r="C589" s="180"/>
      <c r="D589" s="180"/>
      <c r="E589" s="180"/>
      <c r="F589" s="180"/>
      <c r="G589" s="180"/>
      <c r="H589" s="180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</row>
    <row r="590">
      <c r="A590" s="180"/>
      <c r="B590" s="180"/>
      <c r="C590" s="180"/>
      <c r="D590" s="180"/>
      <c r="E590" s="180"/>
      <c r="F590" s="180"/>
      <c r="G590" s="180"/>
      <c r="H590" s="180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</row>
    <row r="591">
      <c r="A591" s="180"/>
      <c r="B591" s="180"/>
      <c r="C591" s="180"/>
      <c r="D591" s="180"/>
      <c r="E591" s="180"/>
      <c r="F591" s="180"/>
      <c r="G591" s="180"/>
      <c r="H591" s="180"/>
      <c r="I591" s="180"/>
      <c r="J591" s="180"/>
      <c r="K591" s="180"/>
      <c r="L591" s="180"/>
      <c r="M591" s="180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  <c r="AA591" s="180"/>
      <c r="AB591" s="180"/>
      <c r="AC591" s="180"/>
      <c r="AD591" s="180"/>
    </row>
    <row r="592">
      <c r="A592" s="180"/>
      <c r="B592" s="180"/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  <c r="AB592" s="180"/>
      <c r="AC592" s="180"/>
      <c r="AD592" s="180"/>
    </row>
    <row r="593">
      <c r="A593" s="180"/>
      <c r="B593" s="180"/>
      <c r="C593" s="180"/>
      <c r="D593" s="180"/>
      <c r="E593" s="180"/>
      <c r="F593" s="180"/>
      <c r="G593" s="180"/>
      <c r="H593" s="180"/>
      <c r="I593" s="180"/>
      <c r="J593" s="180"/>
      <c r="K593" s="180"/>
      <c r="L593" s="180"/>
      <c r="M593" s="180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  <c r="AA593" s="180"/>
      <c r="AB593" s="180"/>
      <c r="AC593" s="180"/>
      <c r="AD593" s="180"/>
    </row>
    <row r="594">
      <c r="A594" s="180"/>
      <c r="B594" s="180"/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  <c r="AB594" s="180"/>
      <c r="AC594" s="180"/>
      <c r="AD594" s="180"/>
    </row>
    <row r="595">
      <c r="A595" s="180"/>
      <c r="B595" s="180"/>
      <c r="C595" s="180"/>
      <c r="D595" s="180"/>
      <c r="E595" s="180"/>
      <c r="F595" s="180"/>
      <c r="G595" s="180"/>
      <c r="H595" s="180"/>
      <c r="I595" s="180"/>
      <c r="J595" s="180"/>
      <c r="K595" s="180"/>
      <c r="L595" s="180"/>
      <c r="M595" s="180"/>
      <c r="N595" s="180"/>
      <c r="O595" s="180"/>
      <c r="P595" s="180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  <c r="AA595" s="180"/>
      <c r="AB595" s="180"/>
      <c r="AC595" s="180"/>
      <c r="AD595" s="180"/>
    </row>
    <row r="596">
      <c r="A596" s="180"/>
      <c r="B596" s="180"/>
      <c r="C596" s="180"/>
      <c r="D596" s="180"/>
      <c r="E596" s="180"/>
      <c r="F596" s="180"/>
      <c r="G596" s="180"/>
      <c r="H596" s="180"/>
      <c r="I596" s="180"/>
      <c r="J596" s="180"/>
      <c r="K596" s="180"/>
      <c r="L596" s="180"/>
      <c r="M596" s="180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  <c r="AA596" s="180"/>
      <c r="AB596" s="180"/>
      <c r="AC596" s="180"/>
      <c r="AD596" s="180"/>
    </row>
    <row r="597">
      <c r="A597" s="180"/>
      <c r="B597" s="180"/>
      <c r="C597" s="180"/>
      <c r="D597" s="180"/>
      <c r="E597" s="180"/>
      <c r="F597" s="180"/>
      <c r="G597" s="180"/>
      <c r="H597" s="180"/>
      <c r="I597" s="180"/>
      <c r="J597" s="180"/>
      <c r="K597" s="180"/>
      <c r="L597" s="180"/>
      <c r="M597" s="180"/>
      <c r="N597" s="180"/>
      <c r="O597" s="180"/>
      <c r="P597" s="180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  <c r="AA597" s="180"/>
      <c r="AB597" s="180"/>
      <c r="AC597" s="180"/>
      <c r="AD597" s="180"/>
    </row>
    <row r="598">
      <c r="A598" s="180"/>
      <c r="B598" s="180"/>
      <c r="C598" s="180"/>
      <c r="D598" s="180"/>
      <c r="E598" s="180"/>
      <c r="F598" s="180"/>
      <c r="G598" s="180"/>
      <c r="H598" s="180"/>
      <c r="I598" s="180"/>
      <c r="J598" s="180"/>
      <c r="K598" s="180"/>
      <c r="L598" s="180"/>
      <c r="M598" s="180"/>
      <c r="N598" s="180"/>
      <c r="O598" s="180"/>
      <c r="P598" s="180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  <c r="AA598" s="180"/>
      <c r="AB598" s="180"/>
      <c r="AC598" s="180"/>
      <c r="AD598" s="180"/>
    </row>
    <row r="599">
      <c r="A599" s="180"/>
      <c r="B599" s="180"/>
      <c r="C599" s="180"/>
      <c r="D599" s="180"/>
      <c r="E599" s="180"/>
      <c r="F599" s="180"/>
      <c r="G599" s="180"/>
      <c r="H599" s="180"/>
      <c r="I599" s="180"/>
      <c r="J599" s="180"/>
      <c r="K599" s="180"/>
      <c r="L599" s="180"/>
      <c r="M599" s="180"/>
      <c r="N599" s="180"/>
      <c r="O599" s="180"/>
      <c r="P599" s="180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  <c r="AA599" s="180"/>
      <c r="AB599" s="180"/>
      <c r="AC599" s="180"/>
      <c r="AD599" s="180"/>
    </row>
    <row r="600">
      <c r="A600" s="180"/>
      <c r="B600" s="180"/>
      <c r="C600" s="180"/>
      <c r="D600" s="180"/>
      <c r="E600" s="180"/>
      <c r="F600" s="180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</row>
    <row r="601">
      <c r="A601" s="180"/>
      <c r="B601" s="180"/>
      <c r="C601" s="180"/>
      <c r="D601" s="180"/>
      <c r="E601" s="180"/>
      <c r="F601" s="180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</row>
    <row r="602">
      <c r="A602" s="180"/>
      <c r="B602" s="180"/>
      <c r="C602" s="180"/>
      <c r="D602" s="180"/>
      <c r="E602" s="180"/>
      <c r="F602" s="180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</row>
    <row r="603">
      <c r="A603" s="180"/>
      <c r="B603" s="180"/>
      <c r="C603" s="180"/>
      <c r="D603" s="180"/>
      <c r="E603" s="180"/>
      <c r="F603" s="180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</row>
    <row r="604">
      <c r="A604" s="180"/>
      <c r="B604" s="180"/>
      <c r="C604" s="180"/>
      <c r="D604" s="180"/>
      <c r="E604" s="180"/>
      <c r="F604" s="180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</row>
    <row r="605">
      <c r="A605" s="180"/>
      <c r="B605" s="180"/>
      <c r="C605" s="180"/>
      <c r="D605" s="180"/>
      <c r="E605" s="180"/>
      <c r="F605" s="180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</row>
    <row r="606">
      <c r="A606" s="180"/>
      <c r="B606" s="180"/>
      <c r="C606" s="180"/>
      <c r="D606" s="180"/>
      <c r="E606" s="180"/>
      <c r="F606" s="180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</row>
    <row r="607">
      <c r="A607" s="180"/>
      <c r="B607" s="180"/>
      <c r="C607" s="180"/>
      <c r="D607" s="180"/>
      <c r="E607" s="180"/>
      <c r="F607" s="180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</row>
    <row r="608">
      <c r="A608" s="180"/>
      <c r="B608" s="180"/>
      <c r="C608" s="180"/>
      <c r="D608" s="180"/>
      <c r="E608" s="180"/>
      <c r="F608" s="180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</row>
    <row r="609">
      <c r="A609" s="180"/>
      <c r="B609" s="180"/>
      <c r="C609" s="180"/>
      <c r="D609" s="180"/>
      <c r="E609" s="180"/>
      <c r="F609" s="180"/>
      <c r="G609" s="180"/>
      <c r="H609" s="180"/>
      <c r="I609" s="180"/>
      <c r="J609" s="180"/>
      <c r="K609" s="180"/>
      <c r="L609" s="180"/>
      <c r="M609" s="180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  <c r="AA609" s="180"/>
      <c r="AB609" s="180"/>
      <c r="AC609" s="180"/>
      <c r="AD609" s="180"/>
    </row>
    <row r="610">
      <c r="A610" s="180"/>
      <c r="B610" s="180"/>
      <c r="C610" s="180"/>
      <c r="D610" s="180"/>
      <c r="E610" s="180"/>
      <c r="F610" s="180"/>
      <c r="G610" s="180"/>
      <c r="H610" s="180"/>
      <c r="I610" s="180"/>
      <c r="J610" s="180"/>
      <c r="K610" s="180"/>
      <c r="L610" s="180"/>
      <c r="M610" s="180"/>
      <c r="N610" s="180"/>
      <c r="O610" s="180"/>
      <c r="P610" s="180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  <c r="AA610" s="180"/>
      <c r="AB610" s="180"/>
      <c r="AC610" s="180"/>
      <c r="AD610" s="180"/>
    </row>
    <row r="611">
      <c r="A611" s="180"/>
      <c r="B611" s="180"/>
      <c r="C611" s="180"/>
      <c r="D611" s="180"/>
      <c r="E611" s="180"/>
      <c r="F611" s="180"/>
      <c r="G611" s="180"/>
      <c r="H611" s="180"/>
      <c r="I611" s="180"/>
      <c r="J611" s="180"/>
      <c r="K611" s="180"/>
      <c r="L611" s="180"/>
      <c r="M611" s="180"/>
      <c r="N611" s="180"/>
      <c r="O611" s="180"/>
      <c r="P611" s="180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  <c r="AA611" s="180"/>
      <c r="AB611" s="180"/>
      <c r="AC611" s="180"/>
      <c r="AD611" s="180"/>
    </row>
    <row r="612">
      <c r="A612" s="180"/>
      <c r="B612" s="180"/>
      <c r="C612" s="180"/>
      <c r="D612" s="180"/>
      <c r="E612" s="180"/>
      <c r="F612" s="180"/>
      <c r="G612" s="180"/>
      <c r="H612" s="180"/>
      <c r="I612" s="180"/>
      <c r="J612" s="180"/>
      <c r="K612" s="180"/>
      <c r="L612" s="180"/>
      <c r="M612" s="180"/>
      <c r="N612" s="180"/>
      <c r="O612" s="180"/>
      <c r="P612" s="180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  <c r="AA612" s="180"/>
      <c r="AB612" s="180"/>
      <c r="AC612" s="180"/>
      <c r="AD612" s="180"/>
    </row>
    <row r="613">
      <c r="A613" s="180"/>
      <c r="B613" s="180"/>
      <c r="C613" s="180"/>
      <c r="D613" s="180"/>
      <c r="E613" s="180"/>
      <c r="F613" s="180"/>
      <c r="G613" s="180"/>
      <c r="H613" s="180"/>
      <c r="I613" s="180"/>
      <c r="J613" s="180"/>
      <c r="K613" s="180"/>
      <c r="L613" s="180"/>
      <c r="M613" s="180"/>
      <c r="N613" s="180"/>
      <c r="O613" s="180"/>
      <c r="P613" s="180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  <c r="AA613" s="180"/>
      <c r="AB613" s="180"/>
      <c r="AC613" s="180"/>
      <c r="AD613" s="180"/>
    </row>
    <row r="614">
      <c r="A614" s="180"/>
      <c r="B614" s="180"/>
      <c r="C614" s="180"/>
      <c r="D614" s="180"/>
      <c r="E614" s="180"/>
      <c r="F614" s="180"/>
      <c r="G614" s="180"/>
      <c r="H614" s="180"/>
      <c r="I614" s="180"/>
      <c r="J614" s="180"/>
      <c r="K614" s="180"/>
      <c r="L614" s="180"/>
      <c r="M614" s="180"/>
      <c r="N614" s="180"/>
      <c r="O614" s="180"/>
      <c r="P614" s="180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  <c r="AA614" s="180"/>
      <c r="AB614" s="180"/>
      <c r="AC614" s="180"/>
      <c r="AD614" s="180"/>
    </row>
    <row r="615">
      <c r="A615" s="180"/>
      <c r="B615" s="180"/>
      <c r="C615" s="180"/>
      <c r="D615" s="180"/>
      <c r="E615" s="180"/>
      <c r="F615" s="180"/>
      <c r="G615" s="180"/>
      <c r="H615" s="180"/>
      <c r="I615" s="180"/>
      <c r="J615" s="180"/>
      <c r="K615" s="180"/>
      <c r="L615" s="180"/>
      <c r="M615" s="180"/>
      <c r="N615" s="180"/>
      <c r="O615" s="180"/>
      <c r="P615" s="180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  <c r="AA615" s="180"/>
      <c r="AB615" s="180"/>
      <c r="AC615" s="180"/>
      <c r="AD615" s="180"/>
    </row>
    <row r="616">
      <c r="A616" s="180"/>
      <c r="B616" s="180"/>
      <c r="C616" s="180"/>
      <c r="D616" s="180"/>
      <c r="E616" s="180"/>
      <c r="F616" s="180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  <c r="AA616" s="180"/>
      <c r="AB616" s="180"/>
      <c r="AC616" s="180"/>
      <c r="AD616" s="180"/>
    </row>
    <row r="617">
      <c r="A617" s="180"/>
      <c r="B617" s="180"/>
      <c r="C617" s="180"/>
      <c r="D617" s="180"/>
      <c r="E617" s="180"/>
      <c r="F617" s="180"/>
      <c r="G617" s="180"/>
      <c r="H617" s="180"/>
      <c r="I617" s="180"/>
      <c r="J617" s="180"/>
      <c r="K617" s="180"/>
      <c r="L617" s="180"/>
      <c r="M617" s="180"/>
      <c r="N617" s="180"/>
      <c r="O617" s="180"/>
      <c r="P617" s="180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  <c r="AA617" s="180"/>
      <c r="AB617" s="180"/>
      <c r="AC617" s="180"/>
      <c r="AD617" s="180"/>
    </row>
    <row r="618">
      <c r="A618" s="180"/>
      <c r="B618" s="180"/>
      <c r="C618" s="180"/>
      <c r="D618" s="180"/>
      <c r="E618" s="180"/>
      <c r="F618" s="180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</row>
    <row r="619">
      <c r="A619" s="180"/>
      <c r="B619" s="180"/>
      <c r="C619" s="180"/>
      <c r="D619" s="180"/>
      <c r="E619" s="180"/>
      <c r="F619" s="180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</row>
    <row r="620">
      <c r="A620" s="180"/>
      <c r="B620" s="180"/>
      <c r="C620" s="180"/>
      <c r="D620" s="180"/>
      <c r="E620" s="180"/>
      <c r="F620" s="180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</row>
    <row r="621">
      <c r="A621" s="180"/>
      <c r="B621" s="180"/>
      <c r="C621" s="180"/>
      <c r="D621" s="180"/>
      <c r="E621" s="180"/>
      <c r="F621" s="180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</row>
    <row r="622">
      <c r="A622" s="180"/>
      <c r="B622" s="180"/>
      <c r="C622" s="180"/>
      <c r="D622" s="180"/>
      <c r="E622" s="180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</row>
    <row r="623">
      <c r="A623" s="180"/>
      <c r="B623" s="180"/>
      <c r="C623" s="180"/>
      <c r="D623" s="180"/>
      <c r="E623" s="180"/>
      <c r="F623" s="180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</row>
    <row r="624">
      <c r="A624" s="180"/>
      <c r="B624" s="180"/>
      <c r="C624" s="180"/>
      <c r="D624" s="180"/>
      <c r="E624" s="180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</row>
    <row r="625">
      <c r="A625" s="180"/>
      <c r="B625" s="180"/>
      <c r="C625" s="180"/>
      <c r="D625" s="180"/>
      <c r="E625" s="180"/>
      <c r="F625" s="180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</row>
    <row r="626">
      <c r="A626" s="180"/>
      <c r="B626" s="180"/>
      <c r="C626" s="180"/>
      <c r="D626" s="180"/>
      <c r="E626" s="180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</row>
    <row r="627">
      <c r="A627" s="180"/>
      <c r="B627" s="180"/>
      <c r="C627" s="180"/>
      <c r="D627" s="180"/>
      <c r="E627" s="180"/>
      <c r="F627" s="180"/>
      <c r="G627" s="180"/>
      <c r="H627" s="180"/>
      <c r="I627" s="180"/>
      <c r="J627" s="180"/>
      <c r="K627" s="180"/>
      <c r="L627" s="180"/>
      <c r="M627" s="180"/>
      <c r="N627" s="180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  <c r="AA627" s="180"/>
      <c r="AB627" s="180"/>
      <c r="AC627" s="180"/>
      <c r="AD627" s="180"/>
    </row>
    <row r="628">
      <c r="A628" s="180"/>
      <c r="B628" s="180"/>
      <c r="C628" s="180"/>
      <c r="D628" s="180"/>
      <c r="E628" s="180"/>
      <c r="F628" s="180"/>
      <c r="G628" s="180"/>
      <c r="H628" s="180"/>
      <c r="I628" s="180"/>
      <c r="J628" s="180"/>
      <c r="K628" s="180"/>
      <c r="L628" s="180"/>
      <c r="M628" s="180"/>
      <c r="N628" s="180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  <c r="AA628" s="180"/>
      <c r="AB628" s="180"/>
      <c r="AC628" s="180"/>
      <c r="AD628" s="180"/>
    </row>
    <row r="629">
      <c r="A629" s="180"/>
      <c r="B629" s="180"/>
      <c r="C629" s="180"/>
      <c r="D629" s="180"/>
      <c r="E629" s="180"/>
      <c r="F629" s="180"/>
      <c r="G629" s="180"/>
      <c r="H629" s="180"/>
      <c r="I629" s="180"/>
      <c r="J629" s="180"/>
      <c r="K629" s="180"/>
      <c r="L629" s="180"/>
      <c r="M629" s="180"/>
      <c r="N629" s="180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  <c r="AA629" s="180"/>
      <c r="AB629" s="180"/>
      <c r="AC629" s="180"/>
      <c r="AD629" s="180"/>
    </row>
    <row r="630">
      <c r="A630" s="180"/>
      <c r="B630" s="180"/>
      <c r="C630" s="180"/>
      <c r="D630" s="180"/>
      <c r="E630" s="180"/>
      <c r="F630" s="180"/>
      <c r="G630" s="180"/>
      <c r="H630" s="180"/>
      <c r="I630" s="180"/>
      <c r="J630" s="180"/>
      <c r="K630" s="180"/>
      <c r="L630" s="180"/>
      <c r="M630" s="180"/>
      <c r="N630" s="180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  <c r="AA630" s="180"/>
      <c r="AB630" s="180"/>
      <c r="AC630" s="180"/>
      <c r="AD630" s="180"/>
    </row>
    <row r="631">
      <c r="A631" s="180"/>
      <c r="B631" s="180"/>
      <c r="C631" s="180"/>
      <c r="D631" s="180"/>
      <c r="E631" s="180"/>
      <c r="F631" s="180"/>
      <c r="G631" s="180"/>
      <c r="H631" s="180"/>
      <c r="I631" s="180"/>
      <c r="J631" s="180"/>
      <c r="K631" s="180"/>
      <c r="L631" s="180"/>
      <c r="M631" s="180"/>
      <c r="N631" s="180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  <c r="AA631" s="180"/>
      <c r="AB631" s="180"/>
      <c r="AC631" s="180"/>
      <c r="AD631" s="180"/>
    </row>
    <row r="632">
      <c r="A632" s="180"/>
      <c r="B632" s="180"/>
      <c r="C632" s="180"/>
      <c r="D632" s="180"/>
      <c r="E632" s="180"/>
      <c r="F632" s="180"/>
      <c r="G632" s="180"/>
      <c r="H632" s="180"/>
      <c r="I632" s="180"/>
      <c r="J632" s="180"/>
      <c r="K632" s="180"/>
      <c r="L632" s="180"/>
      <c r="M632" s="180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  <c r="AB632" s="180"/>
      <c r="AC632" s="180"/>
      <c r="AD632" s="180"/>
    </row>
    <row r="633">
      <c r="A633" s="180"/>
      <c r="B633" s="180"/>
      <c r="C633" s="180"/>
      <c r="D633" s="180"/>
      <c r="E633" s="180"/>
      <c r="F633" s="180"/>
      <c r="G633" s="180"/>
      <c r="H633" s="180"/>
      <c r="I633" s="180"/>
      <c r="J633" s="180"/>
      <c r="K633" s="180"/>
      <c r="L633" s="180"/>
      <c r="M633" s="180"/>
      <c r="N633" s="180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  <c r="AA633" s="180"/>
      <c r="AB633" s="180"/>
      <c r="AC633" s="180"/>
      <c r="AD633" s="180"/>
    </row>
    <row r="634">
      <c r="A634" s="180"/>
      <c r="B634" s="180"/>
      <c r="C634" s="180"/>
      <c r="D634" s="180"/>
      <c r="E634" s="180"/>
      <c r="F634" s="180"/>
      <c r="G634" s="180"/>
      <c r="H634" s="180"/>
      <c r="I634" s="180"/>
      <c r="J634" s="180"/>
      <c r="K634" s="180"/>
      <c r="L634" s="180"/>
      <c r="M634" s="180"/>
      <c r="N634" s="180"/>
      <c r="O634" s="180"/>
      <c r="P634" s="180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  <c r="AA634" s="180"/>
      <c r="AB634" s="180"/>
      <c r="AC634" s="180"/>
      <c r="AD634" s="180"/>
    </row>
    <row r="635">
      <c r="A635" s="180"/>
      <c r="B635" s="180"/>
      <c r="C635" s="180"/>
      <c r="D635" s="180"/>
      <c r="E635" s="180"/>
      <c r="F635" s="180"/>
      <c r="G635" s="180"/>
      <c r="H635" s="180"/>
      <c r="I635" s="180"/>
      <c r="J635" s="180"/>
      <c r="K635" s="180"/>
      <c r="L635" s="180"/>
      <c r="M635" s="180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  <c r="AA635" s="180"/>
      <c r="AB635" s="180"/>
      <c r="AC635" s="180"/>
      <c r="AD635" s="180"/>
    </row>
    <row r="636">
      <c r="A636" s="180"/>
      <c r="B636" s="180"/>
      <c r="C636" s="180"/>
      <c r="D636" s="180"/>
      <c r="E636" s="180"/>
      <c r="F636" s="180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</row>
    <row r="637">
      <c r="A637" s="180"/>
      <c r="B637" s="180"/>
      <c r="C637" s="180"/>
      <c r="D637" s="180"/>
      <c r="E637" s="180"/>
      <c r="F637" s="180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</row>
    <row r="638">
      <c r="A638" s="180"/>
      <c r="B638" s="180"/>
      <c r="C638" s="180"/>
      <c r="D638" s="180"/>
      <c r="E638" s="180"/>
      <c r="F638" s="180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</row>
    <row r="639">
      <c r="A639" s="180"/>
      <c r="B639" s="180"/>
      <c r="C639" s="180"/>
      <c r="D639" s="180"/>
      <c r="E639" s="180"/>
      <c r="F639" s="180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</row>
    <row r="640">
      <c r="A640" s="180"/>
      <c r="B640" s="180"/>
      <c r="C640" s="180"/>
      <c r="D640" s="180"/>
      <c r="E640" s="180"/>
      <c r="F640" s="180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</row>
    <row r="641">
      <c r="A641" s="180"/>
      <c r="B641" s="180"/>
      <c r="C641" s="180"/>
      <c r="D641" s="180"/>
      <c r="E641" s="180"/>
      <c r="F641" s="180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</row>
    <row r="642">
      <c r="A642" s="180"/>
      <c r="B642" s="180"/>
      <c r="C642" s="180"/>
      <c r="D642" s="180"/>
      <c r="E642" s="180"/>
      <c r="F642" s="180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</row>
    <row r="643">
      <c r="A643" s="180"/>
      <c r="B643" s="180"/>
      <c r="C643" s="180"/>
      <c r="D643" s="180"/>
      <c r="E643" s="180"/>
      <c r="F643" s="180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</row>
    <row r="644">
      <c r="A644" s="180"/>
      <c r="B644" s="180"/>
      <c r="C644" s="180"/>
      <c r="D644" s="180"/>
      <c r="E644" s="180"/>
      <c r="F644" s="180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</row>
    <row r="645">
      <c r="A645" s="180"/>
      <c r="B645" s="180"/>
      <c r="C645" s="180"/>
      <c r="D645" s="180"/>
      <c r="E645" s="180"/>
      <c r="F645" s="180"/>
      <c r="G645" s="180"/>
      <c r="H645" s="180"/>
      <c r="I645" s="180"/>
      <c r="J645" s="180"/>
      <c r="K645" s="180"/>
      <c r="L645" s="180"/>
      <c r="M645" s="180"/>
      <c r="N645" s="180"/>
      <c r="O645" s="180"/>
      <c r="P645" s="180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  <c r="AA645" s="180"/>
      <c r="AB645" s="180"/>
      <c r="AC645" s="180"/>
      <c r="AD645" s="180"/>
    </row>
    <row r="646">
      <c r="A646" s="180"/>
      <c r="B646" s="180"/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</row>
    <row r="647">
      <c r="A647" s="180"/>
      <c r="B647" s="180"/>
      <c r="C647" s="180"/>
      <c r="D647" s="180"/>
      <c r="E647" s="180"/>
      <c r="F647" s="180"/>
      <c r="G647" s="180"/>
      <c r="H647" s="180"/>
      <c r="I647" s="180"/>
      <c r="J647" s="180"/>
      <c r="K647" s="180"/>
      <c r="L647" s="180"/>
      <c r="M647" s="180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  <c r="AB647" s="180"/>
      <c r="AC647" s="180"/>
      <c r="AD647" s="180"/>
    </row>
    <row r="648">
      <c r="A648" s="180"/>
      <c r="B648" s="180"/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</row>
    <row r="649">
      <c r="A649" s="180"/>
      <c r="B649" s="180"/>
      <c r="C649" s="180"/>
      <c r="D649" s="180"/>
      <c r="E649" s="180"/>
      <c r="F649" s="180"/>
      <c r="G649" s="180"/>
      <c r="H649" s="180"/>
      <c r="I649" s="180"/>
      <c r="J649" s="180"/>
      <c r="K649" s="180"/>
      <c r="L649" s="180"/>
      <c r="M649" s="180"/>
      <c r="N649" s="180"/>
      <c r="O649" s="180"/>
      <c r="P649" s="180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  <c r="AA649" s="180"/>
      <c r="AB649" s="180"/>
      <c r="AC649" s="180"/>
      <c r="AD649" s="180"/>
    </row>
    <row r="650">
      <c r="A650" s="180"/>
      <c r="B650" s="180"/>
      <c r="C650" s="180"/>
      <c r="D650" s="180"/>
      <c r="E650" s="180"/>
      <c r="F650" s="180"/>
      <c r="G650" s="180"/>
      <c r="H650" s="180"/>
      <c r="I650" s="180"/>
      <c r="J650" s="180"/>
      <c r="K650" s="180"/>
      <c r="L650" s="180"/>
      <c r="M650" s="180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  <c r="AA650" s="180"/>
      <c r="AB650" s="180"/>
      <c r="AC650" s="180"/>
      <c r="AD650" s="180"/>
    </row>
    <row r="651">
      <c r="A651" s="180"/>
      <c r="B651" s="180"/>
      <c r="C651" s="180"/>
      <c r="D651" s="180"/>
      <c r="E651" s="180"/>
      <c r="F651" s="180"/>
      <c r="G651" s="180"/>
      <c r="H651" s="180"/>
      <c r="I651" s="180"/>
      <c r="J651" s="180"/>
      <c r="K651" s="180"/>
      <c r="L651" s="180"/>
      <c r="M651" s="180"/>
      <c r="N651" s="180"/>
      <c r="O651" s="180"/>
      <c r="P651" s="180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  <c r="AA651" s="180"/>
      <c r="AB651" s="180"/>
      <c r="AC651" s="180"/>
      <c r="AD651" s="180"/>
    </row>
    <row r="652">
      <c r="A652" s="180"/>
      <c r="B652" s="180"/>
      <c r="C652" s="180"/>
      <c r="D652" s="180"/>
      <c r="E652" s="180"/>
      <c r="F652" s="180"/>
      <c r="G652" s="180"/>
      <c r="H652" s="180"/>
      <c r="I652" s="180"/>
      <c r="J652" s="180"/>
      <c r="K652" s="180"/>
      <c r="L652" s="180"/>
      <c r="M652" s="180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  <c r="AA652" s="180"/>
      <c r="AB652" s="180"/>
      <c r="AC652" s="180"/>
      <c r="AD652" s="180"/>
    </row>
    <row r="653">
      <c r="A653" s="180"/>
      <c r="B653" s="180"/>
      <c r="C653" s="180"/>
      <c r="D653" s="180"/>
      <c r="E653" s="180"/>
      <c r="F653" s="180"/>
      <c r="G653" s="180"/>
      <c r="H653" s="180"/>
      <c r="I653" s="180"/>
      <c r="J653" s="180"/>
      <c r="K653" s="180"/>
      <c r="L653" s="180"/>
      <c r="M653" s="180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  <c r="AA653" s="180"/>
      <c r="AB653" s="180"/>
      <c r="AC653" s="180"/>
      <c r="AD653" s="180"/>
    </row>
    <row r="654">
      <c r="A654" s="180"/>
      <c r="B654" s="180"/>
      <c r="C654" s="180"/>
      <c r="D654" s="180"/>
      <c r="E654" s="180"/>
      <c r="F654" s="180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</row>
    <row r="655">
      <c r="A655" s="180"/>
      <c r="B655" s="180"/>
      <c r="C655" s="180"/>
      <c r="D655" s="180"/>
      <c r="E655" s="180"/>
      <c r="F655" s="180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</row>
    <row r="656">
      <c r="A656" s="180"/>
      <c r="B656" s="180"/>
      <c r="C656" s="180"/>
      <c r="D656" s="180"/>
      <c r="E656" s="180"/>
      <c r="F656" s="180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</row>
    <row r="657">
      <c r="A657" s="180"/>
      <c r="B657" s="18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</row>
    <row r="658">
      <c r="A658" s="180"/>
      <c r="B658" s="180"/>
      <c r="C658" s="180"/>
      <c r="D658" s="180"/>
      <c r="E658" s="180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</row>
    <row r="659">
      <c r="A659" s="180"/>
      <c r="B659" s="180"/>
      <c r="C659" s="180"/>
      <c r="D659" s="180"/>
      <c r="E659" s="180"/>
      <c r="F659" s="180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</row>
    <row r="660">
      <c r="A660" s="180"/>
      <c r="B660" s="180"/>
      <c r="C660" s="180"/>
      <c r="D660" s="180"/>
      <c r="E660" s="180"/>
      <c r="F660" s="180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</row>
    <row r="661">
      <c r="A661" s="180"/>
      <c r="B661" s="180"/>
      <c r="C661" s="180"/>
      <c r="D661" s="180"/>
      <c r="E661" s="180"/>
      <c r="F661" s="180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</row>
    <row r="662">
      <c r="A662" s="180"/>
      <c r="B662" s="180"/>
      <c r="C662" s="180"/>
      <c r="D662" s="180"/>
      <c r="E662" s="180"/>
      <c r="F662" s="180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</row>
    <row r="663">
      <c r="A663" s="180"/>
      <c r="B663" s="180"/>
      <c r="C663" s="180"/>
      <c r="D663" s="180"/>
      <c r="E663" s="180"/>
      <c r="F663" s="180"/>
      <c r="G663" s="180"/>
      <c r="H663" s="180"/>
      <c r="I663" s="180"/>
      <c r="J663" s="180"/>
      <c r="K663" s="180"/>
      <c r="L663" s="180"/>
      <c r="M663" s="180"/>
      <c r="N663" s="180"/>
      <c r="O663" s="180"/>
      <c r="P663" s="180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  <c r="AA663" s="180"/>
      <c r="AB663" s="180"/>
      <c r="AC663" s="180"/>
      <c r="AD663" s="180"/>
    </row>
    <row r="664">
      <c r="A664" s="180"/>
      <c r="B664" s="180"/>
      <c r="C664" s="180"/>
      <c r="D664" s="180"/>
      <c r="E664" s="180"/>
      <c r="F664" s="180"/>
      <c r="G664" s="180"/>
      <c r="H664" s="180"/>
      <c r="I664" s="180"/>
      <c r="J664" s="180"/>
      <c r="K664" s="180"/>
      <c r="L664" s="180"/>
      <c r="M664" s="180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  <c r="AA664" s="180"/>
      <c r="AB664" s="180"/>
      <c r="AC664" s="180"/>
      <c r="AD664" s="180"/>
    </row>
    <row r="665">
      <c r="A665" s="180"/>
      <c r="B665" s="180"/>
      <c r="C665" s="180"/>
      <c r="D665" s="180"/>
      <c r="E665" s="180"/>
      <c r="F665" s="180"/>
      <c r="G665" s="180"/>
      <c r="H665" s="180"/>
      <c r="I665" s="180"/>
      <c r="J665" s="180"/>
      <c r="K665" s="180"/>
      <c r="L665" s="180"/>
      <c r="M665" s="180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  <c r="AA665" s="180"/>
      <c r="AB665" s="180"/>
      <c r="AC665" s="180"/>
      <c r="AD665" s="180"/>
    </row>
    <row r="666">
      <c r="A666" s="180"/>
      <c r="B666" s="180"/>
      <c r="C666" s="180"/>
      <c r="D666" s="180"/>
      <c r="E666" s="180"/>
      <c r="F666" s="180"/>
      <c r="G666" s="180"/>
      <c r="H666" s="180"/>
      <c r="I666" s="180"/>
      <c r="J666" s="180"/>
      <c r="K666" s="180"/>
      <c r="L666" s="180"/>
      <c r="M666" s="180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  <c r="AA666" s="180"/>
      <c r="AB666" s="180"/>
      <c r="AC666" s="180"/>
      <c r="AD666" s="180"/>
    </row>
    <row r="667">
      <c r="A667" s="180"/>
      <c r="B667" s="180"/>
      <c r="C667" s="180"/>
      <c r="D667" s="180"/>
      <c r="E667" s="180"/>
      <c r="F667" s="180"/>
      <c r="G667" s="180"/>
      <c r="H667" s="180"/>
      <c r="I667" s="180"/>
      <c r="J667" s="180"/>
      <c r="K667" s="180"/>
      <c r="L667" s="180"/>
      <c r="M667" s="180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  <c r="AA667" s="180"/>
      <c r="AB667" s="180"/>
      <c r="AC667" s="180"/>
      <c r="AD667" s="180"/>
    </row>
    <row r="668">
      <c r="A668" s="180"/>
      <c r="B668" s="180"/>
      <c r="C668" s="180"/>
      <c r="D668" s="180"/>
      <c r="E668" s="180"/>
      <c r="F668" s="180"/>
      <c r="G668" s="180"/>
      <c r="H668" s="180"/>
      <c r="I668" s="180"/>
      <c r="J668" s="180"/>
      <c r="K668" s="180"/>
      <c r="L668" s="180"/>
      <c r="M668" s="180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  <c r="AA668" s="180"/>
      <c r="AB668" s="180"/>
      <c r="AC668" s="180"/>
      <c r="AD668" s="180"/>
    </row>
    <row r="669">
      <c r="A669" s="180"/>
      <c r="B669" s="180"/>
      <c r="C669" s="180"/>
      <c r="D669" s="180"/>
      <c r="E669" s="180"/>
      <c r="F669" s="180"/>
      <c r="G669" s="180"/>
      <c r="H669" s="180"/>
      <c r="I669" s="180"/>
      <c r="J669" s="180"/>
      <c r="K669" s="180"/>
      <c r="L669" s="180"/>
      <c r="M669" s="180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  <c r="AA669" s="180"/>
      <c r="AB669" s="180"/>
      <c r="AC669" s="180"/>
      <c r="AD669" s="180"/>
    </row>
    <row r="670">
      <c r="A670" s="180"/>
      <c r="B670" s="180"/>
      <c r="C670" s="180"/>
      <c r="D670" s="180"/>
      <c r="E670" s="180"/>
      <c r="F670" s="180"/>
      <c r="G670" s="180"/>
      <c r="H670" s="180"/>
      <c r="I670" s="180"/>
      <c r="J670" s="180"/>
      <c r="K670" s="180"/>
      <c r="L670" s="180"/>
      <c r="M670" s="180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  <c r="AA670" s="180"/>
      <c r="AB670" s="180"/>
      <c r="AC670" s="180"/>
      <c r="AD670" s="180"/>
    </row>
    <row r="671">
      <c r="A671" s="180"/>
      <c r="B671" s="180"/>
      <c r="C671" s="180"/>
      <c r="D671" s="180"/>
      <c r="E671" s="180"/>
      <c r="F671" s="180"/>
      <c r="G671" s="180"/>
      <c r="H671" s="180"/>
      <c r="I671" s="180"/>
      <c r="J671" s="180"/>
      <c r="K671" s="180"/>
      <c r="L671" s="180"/>
      <c r="M671" s="180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  <c r="AA671" s="180"/>
      <c r="AB671" s="180"/>
      <c r="AC671" s="180"/>
      <c r="AD671" s="180"/>
    </row>
    <row r="672">
      <c r="A672" s="180"/>
      <c r="B672" s="180"/>
      <c r="C672" s="180"/>
      <c r="D672" s="180"/>
      <c r="E672" s="180"/>
      <c r="F672" s="180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</row>
    <row r="673">
      <c r="A673" s="180"/>
      <c r="B673" s="180"/>
      <c r="C673" s="180"/>
      <c r="D673" s="180"/>
      <c r="E673" s="180"/>
      <c r="F673" s="180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</row>
    <row r="674">
      <c r="A674" s="180"/>
      <c r="B674" s="180"/>
      <c r="C674" s="180"/>
      <c r="D674" s="180"/>
      <c r="E674" s="180"/>
      <c r="F674" s="180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</row>
    <row r="675">
      <c r="A675" s="180"/>
      <c r="B675" s="180"/>
      <c r="C675" s="180"/>
      <c r="D675" s="180"/>
      <c r="E675" s="180"/>
      <c r="F675" s="180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</row>
    <row r="676">
      <c r="A676" s="180"/>
      <c r="B676" s="180"/>
      <c r="C676" s="180"/>
      <c r="D676" s="180"/>
      <c r="E676" s="180"/>
      <c r="F676" s="180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</row>
    <row r="677">
      <c r="A677" s="180"/>
      <c r="B677" s="180"/>
      <c r="C677" s="180"/>
      <c r="D677" s="180"/>
      <c r="E677" s="180"/>
      <c r="F677" s="180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</row>
    <row r="678">
      <c r="A678" s="180"/>
      <c r="B678" s="180"/>
      <c r="C678" s="180"/>
      <c r="D678" s="180"/>
      <c r="E678" s="180"/>
      <c r="F678" s="180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</row>
    <row r="679">
      <c r="A679" s="180"/>
      <c r="B679" s="180"/>
      <c r="C679" s="180"/>
      <c r="D679" s="180"/>
      <c r="E679" s="180"/>
      <c r="F679" s="180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</row>
    <row r="680">
      <c r="A680" s="180"/>
      <c r="B680" s="180"/>
      <c r="C680" s="180"/>
      <c r="D680" s="180"/>
      <c r="E680" s="180"/>
      <c r="F680" s="180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</row>
    <row r="681">
      <c r="A681" s="180"/>
      <c r="B681" s="180"/>
      <c r="C681" s="180"/>
      <c r="D681" s="180"/>
      <c r="E681" s="180"/>
      <c r="F681" s="180"/>
      <c r="G681" s="180"/>
      <c r="H681" s="180"/>
      <c r="I681" s="180"/>
      <c r="J681" s="180"/>
      <c r="K681" s="180"/>
      <c r="L681" s="180"/>
      <c r="M681" s="180"/>
      <c r="N681" s="180"/>
      <c r="O681" s="180"/>
      <c r="P681" s="180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  <c r="AA681" s="180"/>
      <c r="AB681" s="180"/>
      <c r="AC681" s="180"/>
      <c r="AD681" s="180"/>
    </row>
    <row r="682">
      <c r="A682" s="180"/>
      <c r="B682" s="180"/>
      <c r="C682" s="180"/>
      <c r="D682" s="180"/>
      <c r="E682" s="180"/>
      <c r="F682" s="180"/>
      <c r="G682" s="180"/>
      <c r="H682" s="180"/>
      <c r="I682" s="180"/>
      <c r="J682" s="180"/>
      <c r="K682" s="180"/>
      <c r="L682" s="180"/>
      <c r="M682" s="180"/>
      <c r="N682" s="180"/>
      <c r="O682" s="180"/>
      <c r="P682" s="180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  <c r="AA682" s="180"/>
      <c r="AB682" s="180"/>
      <c r="AC682" s="180"/>
      <c r="AD682" s="180"/>
    </row>
    <row r="683">
      <c r="A683" s="180"/>
      <c r="B683" s="180"/>
      <c r="C683" s="180"/>
      <c r="D683" s="180"/>
      <c r="E683" s="180"/>
      <c r="F683" s="180"/>
      <c r="G683" s="180"/>
      <c r="H683" s="180"/>
      <c r="I683" s="180"/>
      <c r="J683" s="180"/>
      <c r="K683" s="180"/>
      <c r="L683" s="180"/>
      <c r="M683" s="180"/>
      <c r="N683" s="180"/>
      <c r="O683" s="180"/>
      <c r="P683" s="180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  <c r="AA683" s="180"/>
      <c r="AB683" s="180"/>
      <c r="AC683" s="180"/>
      <c r="AD683" s="180"/>
    </row>
    <row r="684">
      <c r="A684" s="180"/>
      <c r="B684" s="180"/>
      <c r="C684" s="180"/>
      <c r="D684" s="180"/>
      <c r="E684" s="180"/>
      <c r="F684" s="180"/>
      <c r="G684" s="180"/>
      <c r="H684" s="180"/>
      <c r="I684" s="180"/>
      <c r="J684" s="180"/>
      <c r="K684" s="180"/>
      <c r="L684" s="180"/>
      <c r="M684" s="180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  <c r="AA684" s="180"/>
      <c r="AB684" s="180"/>
      <c r="AC684" s="180"/>
      <c r="AD684" s="180"/>
    </row>
    <row r="685">
      <c r="A685" s="180"/>
      <c r="B685" s="180"/>
      <c r="C685" s="180"/>
      <c r="D685" s="180"/>
      <c r="E685" s="180"/>
      <c r="F685" s="180"/>
      <c r="G685" s="180"/>
      <c r="H685" s="180"/>
      <c r="I685" s="180"/>
      <c r="J685" s="180"/>
      <c r="K685" s="180"/>
      <c r="L685" s="180"/>
      <c r="M685" s="180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  <c r="AA685" s="180"/>
      <c r="AB685" s="180"/>
      <c r="AC685" s="180"/>
      <c r="AD685" s="180"/>
    </row>
    <row r="686">
      <c r="A686" s="180"/>
      <c r="B686" s="180"/>
      <c r="C686" s="180"/>
      <c r="D686" s="180"/>
      <c r="E686" s="180"/>
      <c r="F686" s="180"/>
      <c r="G686" s="180"/>
      <c r="H686" s="180"/>
      <c r="I686" s="180"/>
      <c r="J686" s="180"/>
      <c r="K686" s="180"/>
      <c r="L686" s="180"/>
      <c r="M686" s="180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  <c r="AA686" s="180"/>
      <c r="AB686" s="180"/>
      <c r="AC686" s="180"/>
      <c r="AD686" s="180"/>
    </row>
    <row r="687">
      <c r="A687" s="180"/>
      <c r="B687" s="180"/>
      <c r="C687" s="180"/>
      <c r="D687" s="180"/>
      <c r="E687" s="180"/>
      <c r="F687" s="180"/>
      <c r="G687" s="180"/>
      <c r="H687" s="180"/>
      <c r="I687" s="180"/>
      <c r="J687" s="180"/>
      <c r="K687" s="180"/>
      <c r="L687" s="180"/>
      <c r="M687" s="180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  <c r="AA687" s="180"/>
      <c r="AB687" s="180"/>
      <c r="AC687" s="180"/>
      <c r="AD687" s="180"/>
    </row>
    <row r="688">
      <c r="A688" s="180"/>
      <c r="B688" s="180"/>
      <c r="C688" s="180"/>
      <c r="D688" s="180"/>
      <c r="E688" s="180"/>
      <c r="F688" s="180"/>
      <c r="G688" s="180"/>
      <c r="H688" s="180"/>
      <c r="I688" s="180"/>
      <c r="J688" s="180"/>
      <c r="K688" s="180"/>
      <c r="L688" s="180"/>
      <c r="M688" s="180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  <c r="AA688" s="180"/>
      <c r="AB688" s="180"/>
      <c r="AC688" s="180"/>
      <c r="AD688" s="180"/>
    </row>
    <row r="689">
      <c r="A689" s="180"/>
      <c r="B689" s="180"/>
      <c r="C689" s="180"/>
      <c r="D689" s="180"/>
      <c r="E689" s="180"/>
      <c r="F689" s="180"/>
      <c r="G689" s="180"/>
      <c r="H689" s="180"/>
      <c r="I689" s="180"/>
      <c r="J689" s="180"/>
      <c r="K689" s="180"/>
      <c r="L689" s="180"/>
      <c r="M689" s="180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  <c r="AA689" s="180"/>
      <c r="AB689" s="180"/>
      <c r="AC689" s="180"/>
      <c r="AD689" s="180"/>
    </row>
    <row r="690">
      <c r="A690" s="180"/>
      <c r="B690" s="180"/>
      <c r="C690" s="180"/>
      <c r="D690" s="180"/>
      <c r="E690" s="180"/>
      <c r="F690" s="180"/>
      <c r="G690" s="180"/>
      <c r="H690" s="180"/>
      <c r="I690" s="180"/>
      <c r="J690" s="180"/>
      <c r="K690" s="180"/>
      <c r="L690" s="180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  <c r="AA690" s="180"/>
      <c r="AB690" s="180"/>
      <c r="AC690" s="180"/>
      <c r="AD690" s="180"/>
    </row>
    <row r="691">
      <c r="A691" s="180"/>
      <c r="B691" s="180"/>
      <c r="C691" s="180"/>
      <c r="D691" s="180"/>
      <c r="E691" s="180"/>
      <c r="F691" s="180"/>
      <c r="G691" s="180"/>
      <c r="H691" s="180"/>
      <c r="I691" s="180"/>
      <c r="J691" s="180"/>
      <c r="K691" s="180"/>
      <c r="L691" s="180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  <c r="AA691" s="180"/>
      <c r="AB691" s="180"/>
      <c r="AC691" s="180"/>
      <c r="AD691" s="180"/>
    </row>
    <row r="692">
      <c r="A692" s="180"/>
      <c r="B692" s="180"/>
      <c r="C692" s="180"/>
      <c r="D692" s="180"/>
      <c r="E692" s="180"/>
      <c r="F692" s="180"/>
      <c r="G692" s="180"/>
      <c r="H692" s="180"/>
      <c r="I692" s="180"/>
      <c r="J692" s="180"/>
      <c r="K692" s="180"/>
      <c r="L692" s="180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  <c r="AA692" s="180"/>
      <c r="AB692" s="180"/>
      <c r="AC692" s="180"/>
      <c r="AD692" s="180"/>
    </row>
    <row r="693">
      <c r="A693" s="180"/>
      <c r="B693" s="180"/>
      <c r="C693" s="180"/>
      <c r="D693" s="180"/>
      <c r="E693" s="180"/>
      <c r="F693" s="180"/>
      <c r="G693" s="180"/>
      <c r="H693" s="180"/>
      <c r="I693" s="180"/>
      <c r="J693" s="180"/>
      <c r="K693" s="180"/>
      <c r="L693" s="180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  <c r="AA693" s="180"/>
      <c r="AB693" s="180"/>
      <c r="AC693" s="180"/>
      <c r="AD693" s="180"/>
    </row>
    <row r="694">
      <c r="A694" s="180"/>
      <c r="B694" s="180"/>
      <c r="C694" s="180"/>
      <c r="D694" s="180"/>
      <c r="E694" s="180"/>
      <c r="F694" s="180"/>
      <c r="G694" s="180"/>
      <c r="H694" s="180"/>
      <c r="I694" s="180"/>
      <c r="J694" s="180"/>
      <c r="K694" s="180"/>
      <c r="L694" s="180"/>
      <c r="M694" s="180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  <c r="AA694" s="180"/>
      <c r="AB694" s="180"/>
      <c r="AC694" s="180"/>
      <c r="AD694" s="180"/>
    </row>
    <row r="695">
      <c r="A695" s="180"/>
      <c r="B695" s="180"/>
      <c r="C695" s="180"/>
      <c r="D695" s="180"/>
      <c r="E695" s="180"/>
      <c r="F695" s="180"/>
      <c r="G695" s="180"/>
      <c r="H695" s="180"/>
      <c r="I695" s="180"/>
      <c r="J695" s="180"/>
      <c r="K695" s="180"/>
      <c r="L695" s="180"/>
      <c r="M695" s="180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  <c r="AA695" s="180"/>
      <c r="AB695" s="180"/>
      <c r="AC695" s="180"/>
      <c r="AD695" s="180"/>
    </row>
    <row r="696">
      <c r="A696" s="180"/>
      <c r="B696" s="180"/>
      <c r="C696" s="180"/>
      <c r="D696" s="180"/>
      <c r="E696" s="180"/>
      <c r="F696" s="180"/>
      <c r="G696" s="180"/>
      <c r="H696" s="180"/>
      <c r="I696" s="180"/>
      <c r="J696" s="180"/>
      <c r="K696" s="180"/>
      <c r="L696" s="180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  <c r="AA696" s="180"/>
      <c r="AB696" s="180"/>
      <c r="AC696" s="180"/>
      <c r="AD696" s="180"/>
    </row>
    <row r="697">
      <c r="A697" s="180"/>
      <c r="B697" s="180"/>
      <c r="C697" s="180"/>
      <c r="D697" s="180"/>
      <c r="E697" s="180"/>
      <c r="F697" s="180"/>
      <c r="G697" s="180"/>
      <c r="H697" s="180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  <c r="AB697" s="180"/>
      <c r="AC697" s="180"/>
      <c r="AD697" s="180"/>
    </row>
    <row r="698">
      <c r="A698" s="180"/>
      <c r="B698" s="180"/>
      <c r="C698" s="180"/>
      <c r="D698" s="180"/>
      <c r="E698" s="180"/>
      <c r="F698" s="180"/>
      <c r="G698" s="180"/>
      <c r="H698" s="180"/>
      <c r="I698" s="180"/>
      <c r="J698" s="180"/>
      <c r="K698" s="180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  <c r="AB698" s="180"/>
      <c r="AC698" s="180"/>
      <c r="AD698" s="180"/>
    </row>
    <row r="699">
      <c r="A699" s="180"/>
      <c r="B699" s="180"/>
      <c r="C699" s="180"/>
      <c r="D699" s="180"/>
      <c r="E699" s="180"/>
      <c r="F699" s="180"/>
      <c r="G699" s="180"/>
      <c r="H699" s="180"/>
      <c r="I699" s="180"/>
      <c r="J699" s="180"/>
      <c r="K699" s="180"/>
      <c r="L699" s="180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  <c r="AA699" s="180"/>
      <c r="AB699" s="180"/>
      <c r="AC699" s="180"/>
      <c r="AD699" s="180"/>
    </row>
    <row r="700">
      <c r="A700" s="180"/>
      <c r="B700" s="180"/>
      <c r="C700" s="180"/>
      <c r="D700" s="180"/>
      <c r="E700" s="180"/>
      <c r="F700" s="180"/>
      <c r="G700" s="180"/>
      <c r="H700" s="180"/>
      <c r="I700" s="180"/>
      <c r="J700" s="180"/>
      <c r="K700" s="180"/>
      <c r="L700" s="180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  <c r="AA700" s="180"/>
      <c r="AB700" s="180"/>
      <c r="AC700" s="180"/>
      <c r="AD700" s="180"/>
    </row>
    <row r="701">
      <c r="A701" s="180"/>
      <c r="B701" s="180"/>
      <c r="C701" s="180"/>
      <c r="D701" s="180"/>
      <c r="E701" s="180"/>
      <c r="F701" s="180"/>
      <c r="G701" s="180"/>
      <c r="H701" s="180"/>
      <c r="I701" s="180"/>
      <c r="J701" s="180"/>
      <c r="K701" s="180"/>
      <c r="L701" s="180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  <c r="AA701" s="180"/>
      <c r="AB701" s="180"/>
      <c r="AC701" s="180"/>
      <c r="AD701" s="180"/>
    </row>
    <row r="702">
      <c r="A702" s="180"/>
      <c r="B702" s="180"/>
      <c r="C702" s="180"/>
      <c r="D702" s="180"/>
      <c r="E702" s="180"/>
      <c r="F702" s="180"/>
      <c r="G702" s="180"/>
      <c r="H702" s="180"/>
      <c r="I702" s="180"/>
      <c r="J702" s="180"/>
      <c r="K702" s="180"/>
      <c r="L702" s="180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  <c r="AB702" s="180"/>
      <c r="AC702" s="180"/>
      <c r="AD702" s="180"/>
    </row>
    <row r="703">
      <c r="A703" s="180"/>
      <c r="B703" s="180"/>
      <c r="C703" s="180"/>
      <c r="D703" s="180"/>
      <c r="E703" s="180"/>
      <c r="F703" s="180"/>
      <c r="G703" s="180"/>
      <c r="H703" s="180"/>
      <c r="I703" s="180"/>
      <c r="J703" s="180"/>
      <c r="K703" s="180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  <c r="AB703" s="180"/>
      <c r="AC703" s="180"/>
      <c r="AD703" s="180"/>
    </row>
    <row r="704">
      <c r="A704" s="180"/>
      <c r="B704" s="180"/>
      <c r="C704" s="180"/>
      <c r="D704" s="180"/>
      <c r="E704" s="180"/>
      <c r="F704" s="180"/>
      <c r="G704" s="180"/>
      <c r="H704" s="180"/>
      <c r="I704" s="180"/>
      <c r="J704" s="180"/>
      <c r="K704" s="180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  <c r="AA704" s="180"/>
      <c r="AB704" s="180"/>
      <c r="AC704" s="180"/>
      <c r="AD704" s="180"/>
    </row>
    <row r="705">
      <c r="A705" s="180"/>
      <c r="B705" s="180"/>
      <c r="C705" s="180"/>
      <c r="D705" s="180"/>
      <c r="E705" s="180"/>
      <c r="F705" s="180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  <c r="AA705" s="180"/>
      <c r="AB705" s="180"/>
      <c r="AC705" s="180"/>
      <c r="AD705" s="180"/>
    </row>
    <row r="706">
      <c r="A706" s="180"/>
      <c r="B706" s="180"/>
      <c r="C706" s="180"/>
      <c r="D706" s="180"/>
      <c r="E706" s="180"/>
      <c r="F706" s="180"/>
      <c r="G706" s="180"/>
      <c r="H706" s="180"/>
      <c r="I706" s="180"/>
      <c r="J706" s="180"/>
      <c r="K706" s="180"/>
      <c r="L706" s="180"/>
      <c r="M706" s="180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  <c r="AA706" s="180"/>
      <c r="AB706" s="180"/>
      <c r="AC706" s="180"/>
      <c r="AD706" s="180"/>
    </row>
    <row r="707">
      <c r="A707" s="180"/>
      <c r="B707" s="180"/>
      <c r="C707" s="180"/>
      <c r="D707" s="180"/>
      <c r="E707" s="180"/>
      <c r="F707" s="180"/>
      <c r="G707" s="180"/>
      <c r="H707" s="180"/>
      <c r="I707" s="180"/>
      <c r="J707" s="180"/>
      <c r="K707" s="180"/>
      <c r="L707" s="180"/>
      <c r="M707" s="180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  <c r="AA707" s="180"/>
      <c r="AB707" s="180"/>
      <c r="AC707" s="180"/>
      <c r="AD707" s="180"/>
    </row>
    <row r="708">
      <c r="A708" s="180"/>
      <c r="B708" s="180"/>
      <c r="C708" s="180"/>
      <c r="D708" s="180"/>
      <c r="E708" s="180"/>
      <c r="F708" s="180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</row>
    <row r="709">
      <c r="A709" s="180"/>
      <c r="B709" s="180"/>
      <c r="C709" s="180"/>
      <c r="D709" s="180"/>
      <c r="E709" s="180"/>
      <c r="F709" s="180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</row>
    <row r="710">
      <c r="A710" s="180"/>
      <c r="B710" s="180"/>
      <c r="C710" s="180"/>
      <c r="D710" s="180"/>
      <c r="E710" s="180"/>
      <c r="F710" s="180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</row>
    <row r="711">
      <c r="A711" s="180"/>
      <c r="B711" s="180"/>
      <c r="C711" s="180"/>
      <c r="D711" s="180"/>
      <c r="E711" s="180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</row>
    <row r="712">
      <c r="A712" s="180"/>
      <c r="B712" s="180"/>
      <c r="C712" s="180"/>
      <c r="D712" s="180"/>
      <c r="E712" s="180"/>
      <c r="F712" s="180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</row>
    <row r="713">
      <c r="A713" s="180"/>
      <c r="B713" s="180"/>
      <c r="C713" s="180"/>
      <c r="D713" s="180"/>
      <c r="E713" s="180"/>
      <c r="F713" s="180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</row>
    <row r="714">
      <c r="A714" s="180"/>
      <c r="B714" s="180"/>
      <c r="C714" s="180"/>
      <c r="D714" s="180"/>
      <c r="E714" s="180"/>
      <c r="F714" s="180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</row>
    <row r="715">
      <c r="A715" s="180"/>
      <c r="B715" s="180"/>
      <c r="C715" s="180"/>
      <c r="D715" s="180"/>
      <c r="E715" s="180"/>
      <c r="F715" s="180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</row>
    <row r="716">
      <c r="A716" s="180"/>
      <c r="B716" s="180"/>
      <c r="C716" s="180"/>
      <c r="D716" s="180"/>
      <c r="E716" s="180"/>
      <c r="F716" s="180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</row>
    <row r="717">
      <c r="A717" s="180"/>
      <c r="B717" s="180"/>
      <c r="C717" s="180"/>
      <c r="D717" s="180"/>
      <c r="E717" s="180"/>
      <c r="F717" s="180"/>
      <c r="G717" s="180"/>
      <c r="H717" s="180"/>
      <c r="I717" s="180"/>
      <c r="J717" s="180"/>
      <c r="K717" s="180"/>
      <c r="L717" s="180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  <c r="AA717" s="180"/>
      <c r="AB717" s="180"/>
      <c r="AC717" s="180"/>
      <c r="AD717" s="180"/>
    </row>
    <row r="718">
      <c r="A718" s="180"/>
      <c r="B718" s="180"/>
      <c r="C718" s="180"/>
      <c r="D718" s="180"/>
      <c r="E718" s="180"/>
      <c r="F718" s="180"/>
      <c r="G718" s="180"/>
      <c r="H718" s="180"/>
      <c r="I718" s="180"/>
      <c r="J718" s="180"/>
      <c r="K718" s="180"/>
      <c r="L718" s="180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  <c r="AA718" s="180"/>
      <c r="AB718" s="180"/>
      <c r="AC718" s="180"/>
      <c r="AD718" s="180"/>
    </row>
    <row r="719">
      <c r="A719" s="180"/>
      <c r="B719" s="180"/>
      <c r="C719" s="180"/>
      <c r="D719" s="180"/>
      <c r="E719" s="180"/>
      <c r="F719" s="180"/>
      <c r="G719" s="180"/>
      <c r="H719" s="180"/>
      <c r="I719" s="180"/>
      <c r="J719" s="180"/>
      <c r="K719" s="180"/>
      <c r="L719" s="180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  <c r="AB719" s="180"/>
      <c r="AC719" s="180"/>
      <c r="AD719" s="180"/>
    </row>
    <row r="720">
      <c r="A720" s="180"/>
      <c r="B720" s="180"/>
      <c r="C720" s="180"/>
      <c r="D720" s="180"/>
      <c r="E720" s="180"/>
      <c r="F720" s="180"/>
      <c r="G720" s="180"/>
      <c r="H720" s="180"/>
      <c r="I720" s="180"/>
      <c r="J720" s="180"/>
      <c r="K720" s="180"/>
      <c r="L720" s="180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  <c r="AB720" s="180"/>
      <c r="AC720" s="180"/>
      <c r="AD720" s="180"/>
    </row>
    <row r="721">
      <c r="A721" s="180"/>
      <c r="B721" s="180"/>
      <c r="C721" s="180"/>
      <c r="D721" s="180"/>
      <c r="E721" s="180"/>
      <c r="F721" s="180"/>
      <c r="G721" s="180"/>
      <c r="H721" s="180"/>
      <c r="I721" s="180"/>
      <c r="J721" s="180"/>
      <c r="K721" s="180"/>
      <c r="L721" s="180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  <c r="AB721" s="180"/>
      <c r="AC721" s="180"/>
      <c r="AD721" s="180"/>
    </row>
    <row r="722">
      <c r="A722" s="180"/>
      <c r="B722" s="180"/>
      <c r="C722" s="180"/>
      <c r="D722" s="180"/>
      <c r="E722" s="180"/>
      <c r="F722" s="180"/>
      <c r="G722" s="180"/>
      <c r="H722" s="180"/>
      <c r="I722" s="180"/>
      <c r="J722" s="180"/>
      <c r="K722" s="180"/>
      <c r="L722" s="180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  <c r="AB722" s="180"/>
      <c r="AC722" s="180"/>
      <c r="AD722" s="180"/>
    </row>
    <row r="723">
      <c r="A723" s="180"/>
      <c r="B723" s="180"/>
      <c r="C723" s="180"/>
      <c r="D723" s="180"/>
      <c r="E723" s="180"/>
      <c r="F723" s="180"/>
      <c r="G723" s="180"/>
      <c r="H723" s="180"/>
      <c r="I723" s="180"/>
      <c r="J723" s="180"/>
      <c r="K723" s="180"/>
      <c r="L723" s="180"/>
      <c r="M723" s="180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  <c r="AA723" s="180"/>
      <c r="AB723" s="180"/>
      <c r="AC723" s="180"/>
      <c r="AD723" s="180"/>
    </row>
    <row r="724">
      <c r="A724" s="180"/>
      <c r="B724" s="180"/>
      <c r="C724" s="180"/>
      <c r="D724" s="180"/>
      <c r="E724" s="180"/>
      <c r="F724" s="180"/>
      <c r="G724" s="180"/>
      <c r="H724" s="180"/>
      <c r="I724" s="180"/>
      <c r="J724" s="180"/>
      <c r="K724" s="180"/>
      <c r="L724" s="180"/>
      <c r="M724" s="180"/>
      <c r="N724" s="180"/>
      <c r="O724" s="180"/>
      <c r="P724" s="180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  <c r="AA724" s="180"/>
      <c r="AB724" s="180"/>
      <c r="AC724" s="180"/>
      <c r="AD724" s="180"/>
    </row>
    <row r="725">
      <c r="A725" s="180"/>
      <c r="B725" s="180"/>
      <c r="C725" s="180"/>
      <c r="D725" s="180"/>
      <c r="E725" s="180"/>
      <c r="F725" s="180"/>
      <c r="G725" s="180"/>
      <c r="H725" s="180"/>
      <c r="I725" s="180"/>
      <c r="J725" s="180"/>
      <c r="K725" s="180"/>
      <c r="L725" s="180"/>
      <c r="M725" s="180"/>
      <c r="N725" s="180"/>
      <c r="O725" s="180"/>
      <c r="P725" s="180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  <c r="AA725" s="180"/>
      <c r="AB725" s="180"/>
      <c r="AC725" s="180"/>
      <c r="AD725" s="180"/>
    </row>
    <row r="726">
      <c r="A726" s="180"/>
      <c r="B726" s="180"/>
      <c r="C726" s="180"/>
      <c r="D726" s="180"/>
      <c r="E726" s="180"/>
      <c r="F726" s="180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</row>
    <row r="727">
      <c r="A727" s="180"/>
      <c r="B727" s="180"/>
      <c r="C727" s="180"/>
      <c r="D727" s="180"/>
      <c r="E727" s="180"/>
      <c r="F727" s="180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</row>
    <row r="728">
      <c r="A728" s="180"/>
      <c r="B728" s="180"/>
      <c r="C728" s="180"/>
      <c r="D728" s="180"/>
      <c r="E728" s="180"/>
      <c r="F728" s="180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</row>
    <row r="729">
      <c r="A729" s="180"/>
      <c r="B729" s="180"/>
      <c r="C729" s="180"/>
      <c r="D729" s="180"/>
      <c r="E729" s="180"/>
      <c r="F729" s="180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</row>
    <row r="730">
      <c r="A730" s="180"/>
      <c r="B730" s="180"/>
      <c r="C730" s="180"/>
      <c r="D730" s="180"/>
      <c r="E730" s="180"/>
      <c r="F730" s="180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</row>
    <row r="731">
      <c r="A731" s="180"/>
      <c r="B731" s="180"/>
      <c r="C731" s="180"/>
      <c r="D731" s="180"/>
      <c r="E731" s="180"/>
      <c r="F731" s="180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</row>
    <row r="732">
      <c r="A732" s="180"/>
      <c r="B732" s="180"/>
      <c r="C732" s="180"/>
      <c r="D732" s="180"/>
      <c r="E732" s="180"/>
      <c r="F732" s="180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</row>
    <row r="733">
      <c r="A733" s="180"/>
      <c r="B733" s="180"/>
      <c r="C733" s="180"/>
      <c r="D733" s="180"/>
      <c r="E733" s="180"/>
      <c r="F733" s="180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</row>
    <row r="734">
      <c r="A734" s="180"/>
      <c r="B734" s="180"/>
      <c r="C734" s="180"/>
      <c r="D734" s="180"/>
      <c r="E734" s="180"/>
      <c r="F734" s="180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</row>
    <row r="735">
      <c r="A735" s="180"/>
      <c r="B735" s="180"/>
      <c r="C735" s="180"/>
      <c r="D735" s="180"/>
      <c r="E735" s="180"/>
      <c r="F735" s="180"/>
      <c r="G735" s="180"/>
      <c r="H735" s="180"/>
      <c r="I735" s="180"/>
      <c r="J735" s="180"/>
      <c r="K735" s="180"/>
      <c r="L735" s="180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  <c r="AA735" s="180"/>
      <c r="AB735" s="180"/>
      <c r="AC735" s="180"/>
      <c r="AD735" s="180"/>
    </row>
    <row r="736">
      <c r="A736" s="180"/>
      <c r="B736" s="180"/>
      <c r="C736" s="180"/>
      <c r="D736" s="180"/>
      <c r="E736" s="180"/>
      <c r="F736" s="180"/>
      <c r="G736" s="180"/>
      <c r="H736" s="180"/>
      <c r="I736" s="180"/>
      <c r="J736" s="180"/>
      <c r="K736" s="180"/>
      <c r="L736" s="180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  <c r="AA736" s="180"/>
      <c r="AB736" s="180"/>
      <c r="AC736" s="180"/>
      <c r="AD736" s="180"/>
    </row>
    <row r="737">
      <c r="A737" s="180"/>
      <c r="B737" s="180"/>
      <c r="C737" s="180"/>
      <c r="D737" s="180"/>
      <c r="E737" s="180"/>
      <c r="F737" s="180"/>
      <c r="G737" s="180"/>
      <c r="H737" s="180"/>
      <c r="I737" s="180"/>
      <c r="J737" s="180"/>
      <c r="K737" s="180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  <c r="AA737" s="180"/>
      <c r="AB737" s="180"/>
      <c r="AC737" s="180"/>
      <c r="AD737" s="180"/>
    </row>
    <row r="738">
      <c r="A738" s="180"/>
      <c r="B738" s="180"/>
      <c r="C738" s="180"/>
      <c r="D738" s="180"/>
      <c r="E738" s="180"/>
      <c r="F738" s="180"/>
      <c r="G738" s="180"/>
      <c r="H738" s="180"/>
      <c r="I738" s="180"/>
      <c r="J738" s="180"/>
      <c r="K738" s="180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  <c r="AA738" s="180"/>
      <c r="AB738" s="180"/>
      <c r="AC738" s="180"/>
      <c r="AD738" s="180"/>
    </row>
    <row r="739">
      <c r="A739" s="180"/>
      <c r="B739" s="180"/>
      <c r="C739" s="180"/>
      <c r="D739" s="180"/>
      <c r="E739" s="180"/>
      <c r="F739" s="180"/>
      <c r="G739" s="180"/>
      <c r="H739" s="180"/>
      <c r="I739" s="180"/>
      <c r="J739" s="180"/>
      <c r="K739" s="180"/>
      <c r="L739" s="180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  <c r="AA739" s="180"/>
      <c r="AB739" s="180"/>
      <c r="AC739" s="180"/>
      <c r="AD739" s="180"/>
    </row>
    <row r="740">
      <c r="A740" s="180"/>
      <c r="B740" s="180"/>
      <c r="C740" s="180"/>
      <c r="D740" s="180"/>
      <c r="E740" s="180"/>
      <c r="F740" s="180"/>
      <c r="G740" s="180"/>
      <c r="H740" s="180"/>
      <c r="I740" s="180"/>
      <c r="J740" s="180"/>
      <c r="K740" s="180"/>
      <c r="L740" s="180"/>
      <c r="M740" s="180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  <c r="AA740" s="180"/>
      <c r="AB740" s="180"/>
      <c r="AC740" s="180"/>
      <c r="AD740" s="180"/>
    </row>
    <row r="741">
      <c r="A741" s="180"/>
      <c r="B741" s="180"/>
      <c r="C741" s="180"/>
      <c r="D741" s="180"/>
      <c r="E741" s="180"/>
      <c r="F741" s="180"/>
      <c r="G741" s="180"/>
      <c r="H741" s="180"/>
      <c r="I741" s="180"/>
      <c r="J741" s="180"/>
      <c r="K741" s="180"/>
      <c r="L741" s="180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  <c r="AA741" s="180"/>
      <c r="AB741" s="180"/>
      <c r="AC741" s="180"/>
      <c r="AD741" s="180"/>
    </row>
    <row r="742">
      <c r="A742" s="180"/>
      <c r="B742" s="180"/>
      <c r="C742" s="180"/>
      <c r="D742" s="180"/>
      <c r="E742" s="180"/>
      <c r="F742" s="180"/>
      <c r="G742" s="180"/>
      <c r="H742" s="180"/>
      <c r="I742" s="180"/>
      <c r="J742" s="180"/>
      <c r="K742" s="180"/>
      <c r="L742" s="180"/>
      <c r="M742" s="180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  <c r="AA742" s="180"/>
      <c r="AB742" s="180"/>
      <c r="AC742" s="180"/>
      <c r="AD742" s="180"/>
    </row>
    <row r="743">
      <c r="A743" s="180"/>
      <c r="B743" s="180"/>
      <c r="C743" s="180"/>
      <c r="D743" s="180"/>
      <c r="E743" s="180"/>
      <c r="F743" s="180"/>
      <c r="G743" s="180"/>
      <c r="H743" s="180"/>
      <c r="I743" s="180"/>
      <c r="J743" s="180"/>
      <c r="K743" s="180"/>
      <c r="L743" s="180"/>
      <c r="M743" s="180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  <c r="AA743" s="180"/>
      <c r="AB743" s="180"/>
      <c r="AC743" s="180"/>
      <c r="AD743" s="180"/>
    </row>
    <row r="744">
      <c r="A744" s="180"/>
      <c r="B744" s="180"/>
      <c r="C744" s="180"/>
      <c r="D744" s="180"/>
      <c r="E744" s="180"/>
      <c r="F744" s="180"/>
      <c r="G744" s="180"/>
      <c r="H744" s="180"/>
      <c r="I744" s="180"/>
      <c r="J744" s="180"/>
      <c r="K744" s="180"/>
      <c r="L744" s="180"/>
      <c r="M744" s="180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  <c r="AB744" s="180"/>
      <c r="AC744" s="180"/>
      <c r="AD744" s="180"/>
    </row>
    <row r="745">
      <c r="A745" s="180"/>
      <c r="B745" s="180"/>
      <c r="C745" s="180"/>
      <c r="D745" s="180"/>
      <c r="E745" s="180"/>
      <c r="F745" s="180"/>
      <c r="G745" s="180"/>
      <c r="H745" s="180"/>
      <c r="I745" s="180"/>
      <c r="J745" s="180"/>
      <c r="K745" s="180"/>
      <c r="L745" s="180"/>
      <c r="M745" s="180"/>
      <c r="N745" s="180"/>
      <c r="O745" s="180"/>
      <c r="P745" s="180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  <c r="AB745" s="180"/>
      <c r="AC745" s="180"/>
      <c r="AD745" s="180"/>
    </row>
    <row r="746">
      <c r="A746" s="180"/>
      <c r="B746" s="180"/>
      <c r="C746" s="180"/>
      <c r="D746" s="180"/>
      <c r="E746" s="180"/>
      <c r="F746" s="180"/>
      <c r="G746" s="180"/>
      <c r="H746" s="180"/>
      <c r="I746" s="180"/>
      <c r="J746" s="180"/>
      <c r="K746" s="180"/>
      <c r="L746" s="180"/>
      <c r="M746" s="180"/>
      <c r="N746" s="180"/>
      <c r="O746" s="180"/>
      <c r="P746" s="180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  <c r="AB746" s="180"/>
      <c r="AC746" s="180"/>
      <c r="AD746" s="180"/>
    </row>
    <row r="747">
      <c r="A747" s="180"/>
      <c r="B747" s="180"/>
      <c r="C747" s="180"/>
      <c r="D747" s="180"/>
      <c r="E747" s="180"/>
      <c r="F747" s="180"/>
      <c r="G747" s="180"/>
      <c r="H747" s="180"/>
      <c r="I747" s="180"/>
      <c r="J747" s="180"/>
      <c r="K747" s="180"/>
      <c r="L747" s="180"/>
      <c r="M747" s="180"/>
      <c r="N747" s="180"/>
      <c r="O747" s="180"/>
      <c r="P747" s="180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  <c r="AB747" s="180"/>
      <c r="AC747" s="180"/>
      <c r="AD747" s="180"/>
    </row>
    <row r="748">
      <c r="A748" s="180"/>
      <c r="B748" s="180"/>
      <c r="C748" s="180"/>
      <c r="D748" s="180"/>
      <c r="E748" s="180"/>
      <c r="F748" s="180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  <c r="AB748" s="180"/>
      <c r="AC748" s="180"/>
      <c r="AD748" s="180"/>
    </row>
    <row r="749">
      <c r="A749" s="180"/>
      <c r="B749" s="180"/>
      <c r="C749" s="180"/>
      <c r="D749" s="180"/>
      <c r="E749" s="180"/>
      <c r="F749" s="180"/>
      <c r="G749" s="180"/>
      <c r="H749" s="180"/>
      <c r="I749" s="180"/>
      <c r="J749" s="180"/>
      <c r="K749" s="180"/>
      <c r="L749" s="180"/>
      <c r="M749" s="180"/>
      <c r="N749" s="180"/>
      <c r="O749" s="180"/>
      <c r="P749" s="180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  <c r="AB749" s="180"/>
      <c r="AC749" s="180"/>
      <c r="AD749" s="180"/>
    </row>
    <row r="750">
      <c r="A750" s="180"/>
      <c r="B750" s="180"/>
      <c r="C750" s="180"/>
      <c r="D750" s="180"/>
      <c r="E750" s="180"/>
      <c r="F750" s="180"/>
      <c r="G750" s="180"/>
      <c r="H750" s="180"/>
      <c r="I750" s="180"/>
      <c r="J750" s="180"/>
      <c r="K750" s="180"/>
      <c r="L750" s="180"/>
      <c r="M750" s="180"/>
      <c r="N750" s="180"/>
      <c r="O750" s="180"/>
      <c r="P750" s="180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  <c r="AB750" s="180"/>
      <c r="AC750" s="180"/>
      <c r="AD750" s="180"/>
    </row>
    <row r="751">
      <c r="A751" s="180"/>
      <c r="B751" s="180"/>
      <c r="C751" s="180"/>
      <c r="D751" s="180"/>
      <c r="E751" s="180"/>
      <c r="F751" s="180"/>
      <c r="G751" s="180"/>
      <c r="H751" s="180"/>
      <c r="I751" s="180"/>
      <c r="J751" s="180"/>
      <c r="K751" s="180"/>
      <c r="L751" s="180"/>
      <c r="M751" s="180"/>
      <c r="N751" s="180"/>
      <c r="O751" s="180"/>
      <c r="P751" s="180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  <c r="AB751" s="180"/>
      <c r="AC751" s="180"/>
      <c r="AD751" s="180"/>
    </row>
    <row r="752">
      <c r="A752" s="180"/>
      <c r="B752" s="180"/>
      <c r="C752" s="180"/>
      <c r="D752" s="180"/>
      <c r="E752" s="180"/>
      <c r="F752" s="180"/>
      <c r="G752" s="180"/>
      <c r="H752" s="180"/>
      <c r="I752" s="180"/>
      <c r="J752" s="180"/>
      <c r="K752" s="180"/>
      <c r="L752" s="180"/>
      <c r="M752" s="180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  <c r="AB752" s="180"/>
      <c r="AC752" s="180"/>
      <c r="AD752" s="180"/>
    </row>
    <row r="753">
      <c r="A753" s="180"/>
      <c r="B753" s="180"/>
      <c r="C753" s="180"/>
      <c r="D753" s="180"/>
      <c r="E753" s="180"/>
      <c r="F753" s="180"/>
      <c r="G753" s="180"/>
      <c r="H753" s="180"/>
      <c r="I753" s="180"/>
      <c r="J753" s="180"/>
      <c r="K753" s="180"/>
      <c r="L753" s="180"/>
      <c r="M753" s="180"/>
      <c r="N753" s="180"/>
      <c r="O753" s="180"/>
      <c r="P753" s="180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  <c r="AA753" s="180"/>
      <c r="AB753" s="180"/>
      <c r="AC753" s="180"/>
      <c r="AD753" s="180"/>
    </row>
    <row r="754">
      <c r="A754" s="180"/>
      <c r="B754" s="180"/>
      <c r="C754" s="180"/>
      <c r="D754" s="180"/>
      <c r="E754" s="180"/>
      <c r="F754" s="180"/>
      <c r="G754" s="180"/>
      <c r="H754" s="180"/>
      <c r="I754" s="180"/>
      <c r="J754" s="180"/>
      <c r="K754" s="180"/>
      <c r="L754" s="180"/>
      <c r="M754" s="180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  <c r="AA754" s="180"/>
      <c r="AB754" s="180"/>
      <c r="AC754" s="180"/>
      <c r="AD754" s="180"/>
    </row>
    <row r="755">
      <c r="A755" s="180"/>
      <c r="B755" s="180"/>
      <c r="C755" s="180"/>
      <c r="D755" s="180"/>
      <c r="E755" s="180"/>
      <c r="F755" s="180"/>
      <c r="G755" s="180"/>
      <c r="H755" s="180"/>
      <c r="I755" s="180"/>
      <c r="J755" s="180"/>
      <c r="K755" s="180"/>
      <c r="L755" s="180"/>
      <c r="M755" s="180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  <c r="AA755" s="180"/>
      <c r="AB755" s="180"/>
      <c r="AC755" s="180"/>
      <c r="AD755" s="180"/>
    </row>
    <row r="756">
      <c r="A756" s="180"/>
      <c r="B756" s="180"/>
      <c r="C756" s="180"/>
      <c r="D756" s="180"/>
      <c r="E756" s="180"/>
      <c r="F756" s="180"/>
      <c r="G756" s="180"/>
      <c r="H756" s="180"/>
      <c r="I756" s="180"/>
      <c r="J756" s="180"/>
      <c r="K756" s="180"/>
      <c r="L756" s="180"/>
      <c r="M756" s="180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  <c r="AA756" s="180"/>
      <c r="AB756" s="180"/>
      <c r="AC756" s="180"/>
      <c r="AD756" s="180"/>
    </row>
    <row r="757">
      <c r="A757" s="180"/>
      <c r="B757" s="180"/>
      <c r="C757" s="180"/>
      <c r="D757" s="180"/>
      <c r="E757" s="180"/>
      <c r="F757" s="180"/>
      <c r="G757" s="180"/>
      <c r="H757" s="180"/>
      <c r="I757" s="180"/>
      <c r="J757" s="180"/>
      <c r="K757" s="180"/>
      <c r="L757" s="180"/>
      <c r="M757" s="180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  <c r="AA757" s="180"/>
      <c r="AB757" s="180"/>
      <c r="AC757" s="180"/>
      <c r="AD757" s="180"/>
    </row>
    <row r="758">
      <c r="A758" s="180"/>
      <c r="B758" s="180"/>
      <c r="C758" s="180"/>
      <c r="D758" s="180"/>
      <c r="E758" s="180"/>
      <c r="F758" s="180"/>
      <c r="G758" s="180"/>
      <c r="H758" s="180"/>
      <c r="I758" s="180"/>
      <c r="J758" s="180"/>
      <c r="K758" s="180"/>
      <c r="L758" s="180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  <c r="AA758" s="180"/>
      <c r="AB758" s="180"/>
      <c r="AC758" s="180"/>
      <c r="AD758" s="180"/>
    </row>
    <row r="759">
      <c r="A759" s="180"/>
      <c r="B759" s="18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  <c r="AB759" s="180"/>
      <c r="AC759" s="180"/>
      <c r="AD759" s="180"/>
    </row>
    <row r="760">
      <c r="A760" s="180"/>
      <c r="B760" s="180"/>
      <c r="C760" s="180"/>
      <c r="D760" s="180"/>
      <c r="E760" s="180"/>
      <c r="F760" s="180"/>
      <c r="G760" s="180"/>
      <c r="H760" s="180"/>
      <c r="I760" s="180"/>
      <c r="J760" s="180"/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  <c r="AA760" s="180"/>
      <c r="AB760" s="180"/>
      <c r="AC760" s="180"/>
      <c r="AD760" s="180"/>
    </row>
    <row r="761">
      <c r="A761" s="180"/>
      <c r="B761" s="180"/>
      <c r="C761" s="180"/>
      <c r="D761" s="180"/>
      <c r="E761" s="180"/>
      <c r="F761" s="180"/>
      <c r="G761" s="180"/>
      <c r="H761" s="180"/>
      <c r="I761" s="180"/>
      <c r="J761" s="180"/>
      <c r="K761" s="180"/>
      <c r="L761" s="180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  <c r="AA761" s="180"/>
      <c r="AB761" s="180"/>
      <c r="AC761" s="180"/>
      <c r="AD761" s="180"/>
    </row>
    <row r="762">
      <c r="A762" s="180"/>
      <c r="B762" s="180"/>
      <c r="C762" s="180"/>
      <c r="D762" s="180"/>
      <c r="E762" s="180"/>
      <c r="F762" s="180"/>
      <c r="G762" s="180"/>
      <c r="H762" s="180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</row>
    <row r="763">
      <c r="A763" s="180"/>
      <c r="B763" s="180"/>
      <c r="C763" s="180"/>
      <c r="D763" s="180"/>
      <c r="E763" s="180"/>
      <c r="F763" s="180"/>
      <c r="G763" s="180"/>
      <c r="H763" s="180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</row>
    <row r="764">
      <c r="A764" s="180"/>
      <c r="B764" s="180"/>
      <c r="C764" s="180"/>
      <c r="D764" s="180"/>
      <c r="E764" s="180"/>
      <c r="F764" s="180"/>
      <c r="G764" s="180"/>
      <c r="H764" s="180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</row>
    <row r="765">
      <c r="A765" s="180"/>
      <c r="B765" s="180"/>
      <c r="C765" s="180"/>
      <c r="D765" s="180"/>
      <c r="E765" s="180"/>
      <c r="F765" s="180"/>
      <c r="G765" s="180"/>
      <c r="H765" s="180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</row>
    <row r="766">
      <c r="A766" s="180"/>
      <c r="B766" s="180"/>
      <c r="C766" s="180"/>
      <c r="D766" s="180"/>
      <c r="E766" s="180"/>
      <c r="F766" s="180"/>
      <c r="G766" s="180"/>
      <c r="H766" s="180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</row>
    <row r="767">
      <c r="A767" s="180"/>
      <c r="B767" s="180"/>
      <c r="C767" s="180"/>
      <c r="D767" s="180"/>
      <c r="E767" s="180"/>
      <c r="F767" s="180"/>
      <c r="G767" s="180"/>
      <c r="H767" s="180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</row>
    <row r="768">
      <c r="A768" s="180"/>
      <c r="B768" s="180"/>
      <c r="C768" s="180"/>
      <c r="D768" s="180"/>
      <c r="E768" s="180"/>
      <c r="F768" s="180"/>
      <c r="G768" s="180"/>
      <c r="H768" s="180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</row>
    <row r="769">
      <c r="A769" s="180"/>
      <c r="B769" s="180"/>
      <c r="C769" s="180"/>
      <c r="D769" s="180"/>
      <c r="E769" s="180"/>
      <c r="F769" s="180"/>
      <c r="G769" s="180"/>
      <c r="H769" s="180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</row>
    <row r="770">
      <c r="A770" s="180"/>
      <c r="B770" s="180"/>
      <c r="C770" s="180"/>
      <c r="D770" s="180"/>
      <c r="E770" s="180"/>
      <c r="F770" s="180"/>
      <c r="G770" s="180"/>
      <c r="H770" s="180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</row>
    <row r="771">
      <c r="A771" s="180"/>
      <c r="B771" s="180"/>
      <c r="C771" s="180"/>
      <c r="D771" s="180"/>
      <c r="E771" s="180"/>
      <c r="F771" s="180"/>
      <c r="G771" s="180"/>
      <c r="H771" s="180"/>
      <c r="I771" s="180"/>
      <c r="J771" s="180"/>
      <c r="K771" s="180"/>
      <c r="L771" s="180"/>
      <c r="M771" s="180"/>
      <c r="N771" s="180"/>
      <c r="O771" s="180"/>
      <c r="P771" s="180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  <c r="AA771" s="180"/>
      <c r="AB771" s="180"/>
      <c r="AC771" s="180"/>
      <c r="AD771" s="180"/>
    </row>
    <row r="772">
      <c r="A772" s="180"/>
      <c r="B772" s="180"/>
      <c r="C772" s="180"/>
      <c r="D772" s="180"/>
      <c r="E772" s="180"/>
      <c r="F772" s="180"/>
      <c r="G772" s="180"/>
      <c r="H772" s="180"/>
      <c r="I772" s="180"/>
      <c r="J772" s="180"/>
      <c r="K772" s="180"/>
      <c r="L772" s="180"/>
      <c r="M772" s="180"/>
      <c r="N772" s="180"/>
      <c r="O772" s="180"/>
      <c r="P772" s="180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  <c r="AA772" s="180"/>
      <c r="AB772" s="180"/>
      <c r="AC772" s="180"/>
      <c r="AD772" s="180"/>
    </row>
    <row r="773">
      <c r="A773" s="180"/>
      <c r="B773" s="180"/>
      <c r="C773" s="180"/>
      <c r="D773" s="180"/>
      <c r="E773" s="180"/>
      <c r="F773" s="180"/>
      <c r="G773" s="180"/>
      <c r="H773" s="180"/>
      <c r="I773" s="180"/>
      <c r="J773" s="180"/>
      <c r="K773" s="180"/>
      <c r="L773" s="180"/>
      <c r="M773" s="180"/>
      <c r="N773" s="180"/>
      <c r="O773" s="180"/>
      <c r="P773" s="180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  <c r="AA773" s="180"/>
      <c r="AB773" s="180"/>
      <c r="AC773" s="180"/>
      <c r="AD773" s="180"/>
    </row>
    <row r="774">
      <c r="A774" s="180"/>
      <c r="B774" s="180"/>
      <c r="C774" s="180"/>
      <c r="D774" s="180"/>
      <c r="E774" s="180"/>
      <c r="F774" s="180"/>
      <c r="G774" s="180"/>
      <c r="H774" s="180"/>
      <c r="I774" s="180"/>
      <c r="J774" s="180"/>
      <c r="K774" s="180"/>
      <c r="L774" s="180"/>
      <c r="M774" s="180"/>
      <c r="N774" s="180"/>
      <c r="O774" s="180"/>
      <c r="P774" s="180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  <c r="AA774" s="180"/>
      <c r="AB774" s="180"/>
      <c r="AC774" s="180"/>
      <c r="AD774" s="180"/>
    </row>
    <row r="775">
      <c r="A775" s="180"/>
      <c r="B775" s="180"/>
      <c r="C775" s="180"/>
      <c r="D775" s="180"/>
      <c r="E775" s="180"/>
      <c r="F775" s="180"/>
      <c r="G775" s="180"/>
      <c r="H775" s="180"/>
      <c r="I775" s="180"/>
      <c r="J775" s="180"/>
      <c r="K775" s="180"/>
      <c r="L775" s="180"/>
      <c r="M775" s="180"/>
      <c r="N775" s="180"/>
      <c r="O775" s="180"/>
      <c r="P775" s="180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  <c r="AA775" s="180"/>
      <c r="AB775" s="180"/>
      <c r="AC775" s="180"/>
      <c r="AD775" s="180"/>
    </row>
    <row r="776">
      <c r="A776" s="180"/>
      <c r="B776" s="180"/>
      <c r="C776" s="180"/>
      <c r="D776" s="180"/>
      <c r="E776" s="180"/>
      <c r="F776" s="180"/>
      <c r="G776" s="180"/>
      <c r="H776" s="180"/>
      <c r="I776" s="180"/>
      <c r="J776" s="180"/>
      <c r="K776" s="180"/>
      <c r="L776" s="180"/>
      <c r="M776" s="180"/>
      <c r="N776" s="180"/>
      <c r="O776" s="180"/>
      <c r="P776" s="180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  <c r="AA776" s="180"/>
      <c r="AB776" s="180"/>
      <c r="AC776" s="180"/>
      <c r="AD776" s="180"/>
    </row>
    <row r="777">
      <c r="A777" s="180"/>
      <c r="B777" s="180"/>
      <c r="C777" s="180"/>
      <c r="D777" s="180"/>
      <c r="E777" s="180"/>
      <c r="F777" s="180"/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  <c r="AA777" s="180"/>
      <c r="AB777" s="180"/>
      <c r="AC777" s="180"/>
      <c r="AD777" s="180"/>
    </row>
    <row r="778">
      <c r="A778" s="180"/>
      <c r="B778" s="180"/>
      <c r="C778" s="180"/>
      <c r="D778" s="180"/>
      <c r="E778" s="180"/>
      <c r="F778" s="180"/>
      <c r="G778" s="180"/>
      <c r="H778" s="180"/>
      <c r="I778" s="180"/>
      <c r="J778" s="180"/>
      <c r="K778" s="180"/>
      <c r="L778" s="180"/>
      <c r="M778" s="180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  <c r="AA778" s="180"/>
      <c r="AB778" s="180"/>
      <c r="AC778" s="180"/>
      <c r="AD778" s="180"/>
    </row>
    <row r="779">
      <c r="A779" s="180"/>
      <c r="B779" s="180"/>
      <c r="C779" s="180"/>
      <c r="D779" s="180"/>
      <c r="E779" s="180"/>
      <c r="F779" s="180"/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  <c r="AA779" s="180"/>
      <c r="AB779" s="180"/>
      <c r="AC779" s="180"/>
      <c r="AD779" s="180"/>
    </row>
    <row r="780">
      <c r="A780" s="180"/>
      <c r="B780" s="180"/>
      <c r="C780" s="180"/>
      <c r="D780" s="180"/>
      <c r="E780" s="180"/>
      <c r="F780" s="180"/>
      <c r="G780" s="180"/>
      <c r="H780" s="180"/>
      <c r="I780" s="180"/>
      <c r="J780" s="180"/>
      <c r="K780" s="180"/>
      <c r="L780" s="180"/>
      <c r="M780" s="180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</row>
    <row r="781">
      <c r="A781" s="180"/>
      <c r="B781" s="180"/>
      <c r="C781" s="180"/>
      <c r="D781" s="180"/>
      <c r="E781" s="180"/>
      <c r="F781" s="180"/>
      <c r="G781" s="180"/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</row>
    <row r="782">
      <c r="A782" s="180"/>
      <c r="B782" s="180"/>
      <c r="C782" s="180"/>
      <c r="D782" s="180"/>
      <c r="E782" s="180"/>
      <c r="F782" s="180"/>
      <c r="G782" s="180"/>
      <c r="H782" s="180"/>
      <c r="I782" s="180"/>
      <c r="J782" s="180"/>
      <c r="K782" s="180"/>
      <c r="L782" s="180"/>
      <c r="M782" s="180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</row>
    <row r="783">
      <c r="A783" s="180"/>
      <c r="B783" s="180"/>
      <c r="C783" s="180"/>
      <c r="D783" s="180"/>
      <c r="E783" s="180"/>
      <c r="F783" s="180"/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</row>
    <row r="784">
      <c r="A784" s="180"/>
      <c r="B784" s="180"/>
      <c r="C784" s="180"/>
      <c r="D784" s="180"/>
      <c r="E784" s="180"/>
      <c r="F784" s="180"/>
      <c r="G784" s="180"/>
      <c r="H784" s="180"/>
      <c r="I784" s="180"/>
      <c r="J784" s="180"/>
      <c r="K784" s="180"/>
      <c r="L784" s="180"/>
      <c r="M784" s="180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</row>
    <row r="785">
      <c r="A785" s="180"/>
      <c r="B785" s="180"/>
      <c r="C785" s="180"/>
      <c r="D785" s="180"/>
      <c r="E785" s="180"/>
      <c r="F785" s="180"/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</row>
    <row r="786">
      <c r="A786" s="180"/>
      <c r="B786" s="180"/>
      <c r="C786" s="180"/>
      <c r="D786" s="180"/>
      <c r="E786" s="180"/>
      <c r="F786" s="180"/>
      <c r="G786" s="180"/>
      <c r="H786" s="180"/>
      <c r="I786" s="180"/>
      <c r="J786" s="180"/>
      <c r="K786" s="180"/>
      <c r="L786" s="180"/>
      <c r="M786" s="180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</row>
    <row r="787">
      <c r="A787" s="180"/>
      <c r="B787" s="180"/>
      <c r="C787" s="180"/>
      <c r="D787" s="180"/>
      <c r="E787" s="180"/>
      <c r="F787" s="180"/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</row>
    <row r="788">
      <c r="A788" s="180"/>
      <c r="B788" s="180"/>
      <c r="C788" s="180"/>
      <c r="D788" s="180"/>
      <c r="E788" s="180"/>
      <c r="F788" s="180"/>
      <c r="G788" s="180"/>
      <c r="H788" s="180"/>
      <c r="I788" s="180"/>
      <c r="J788" s="180"/>
      <c r="K788" s="180"/>
      <c r="L788" s="180"/>
      <c r="M788" s="180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</row>
    <row r="789">
      <c r="A789" s="180"/>
      <c r="B789" s="180"/>
      <c r="C789" s="180"/>
      <c r="D789" s="180"/>
      <c r="E789" s="180"/>
      <c r="F789" s="180"/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  <c r="AA789" s="180"/>
      <c r="AB789" s="180"/>
      <c r="AC789" s="180"/>
      <c r="AD789" s="180"/>
    </row>
    <row r="790">
      <c r="A790" s="180"/>
      <c r="B790" s="180"/>
      <c r="C790" s="180"/>
      <c r="D790" s="180"/>
      <c r="E790" s="180"/>
      <c r="F790" s="180"/>
      <c r="G790" s="180"/>
      <c r="H790" s="180"/>
      <c r="I790" s="180"/>
      <c r="J790" s="180"/>
      <c r="K790" s="180"/>
      <c r="L790" s="180"/>
      <c r="M790" s="180"/>
      <c r="N790" s="180"/>
      <c r="O790" s="180"/>
      <c r="P790" s="180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  <c r="AA790" s="180"/>
      <c r="AB790" s="180"/>
      <c r="AC790" s="180"/>
      <c r="AD790" s="180"/>
    </row>
    <row r="791">
      <c r="A791" s="180"/>
      <c r="B791" s="180"/>
      <c r="C791" s="180"/>
      <c r="D791" s="180"/>
      <c r="E791" s="180"/>
      <c r="F791" s="180"/>
      <c r="G791" s="180"/>
      <c r="H791" s="180"/>
      <c r="I791" s="180"/>
      <c r="J791" s="180"/>
      <c r="K791" s="180"/>
      <c r="L791" s="180"/>
      <c r="M791" s="180"/>
      <c r="N791" s="180"/>
      <c r="O791" s="180"/>
      <c r="P791" s="180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  <c r="AA791" s="180"/>
      <c r="AB791" s="180"/>
      <c r="AC791" s="180"/>
      <c r="AD791" s="180"/>
    </row>
    <row r="792">
      <c r="A792" s="180"/>
      <c r="B792" s="180"/>
      <c r="C792" s="180"/>
      <c r="D792" s="180"/>
      <c r="E792" s="180"/>
      <c r="F792" s="180"/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  <c r="AA792" s="180"/>
      <c r="AB792" s="180"/>
      <c r="AC792" s="180"/>
      <c r="AD792" s="180"/>
    </row>
    <row r="793">
      <c r="A793" s="180"/>
      <c r="B793" s="180"/>
      <c r="C793" s="180"/>
      <c r="D793" s="180"/>
      <c r="E793" s="180"/>
      <c r="F793" s="180"/>
      <c r="G793" s="180"/>
      <c r="H793" s="180"/>
      <c r="I793" s="180"/>
      <c r="J793" s="180"/>
      <c r="K793" s="180"/>
      <c r="L793" s="180"/>
      <c r="M793" s="180"/>
      <c r="N793" s="180"/>
      <c r="O793" s="180"/>
      <c r="P793" s="180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  <c r="AA793" s="180"/>
      <c r="AB793" s="180"/>
      <c r="AC793" s="180"/>
      <c r="AD793" s="180"/>
    </row>
    <row r="794">
      <c r="A794" s="180"/>
      <c r="B794" s="180"/>
      <c r="C794" s="180"/>
      <c r="D794" s="180"/>
      <c r="E794" s="180"/>
      <c r="F794" s="180"/>
      <c r="G794" s="180"/>
      <c r="H794" s="180"/>
      <c r="I794" s="180"/>
      <c r="J794" s="180"/>
      <c r="K794" s="180"/>
      <c r="L794" s="180"/>
      <c r="M794" s="180"/>
      <c r="N794" s="180"/>
      <c r="O794" s="180"/>
      <c r="P794" s="180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  <c r="AA794" s="180"/>
      <c r="AB794" s="180"/>
      <c r="AC794" s="180"/>
      <c r="AD794" s="180"/>
    </row>
    <row r="795">
      <c r="A795" s="180"/>
      <c r="B795" s="180"/>
      <c r="C795" s="180"/>
      <c r="D795" s="180"/>
      <c r="E795" s="180"/>
      <c r="F795" s="180"/>
      <c r="G795" s="180"/>
      <c r="H795" s="180"/>
      <c r="I795" s="180"/>
      <c r="J795" s="180"/>
      <c r="K795" s="180"/>
      <c r="L795" s="180"/>
      <c r="M795" s="180"/>
      <c r="N795" s="180"/>
      <c r="O795" s="180"/>
      <c r="P795" s="180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  <c r="AA795" s="180"/>
      <c r="AB795" s="180"/>
      <c r="AC795" s="180"/>
      <c r="AD795" s="180"/>
    </row>
    <row r="796">
      <c r="A796" s="180"/>
      <c r="B796" s="180"/>
      <c r="C796" s="180"/>
      <c r="D796" s="180"/>
      <c r="E796" s="180"/>
      <c r="F796" s="180"/>
      <c r="G796" s="180"/>
      <c r="H796" s="180"/>
      <c r="I796" s="180"/>
      <c r="J796" s="180"/>
      <c r="K796" s="180"/>
      <c r="L796" s="180"/>
      <c r="M796" s="180"/>
      <c r="N796" s="180"/>
      <c r="O796" s="180"/>
      <c r="P796" s="180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  <c r="AA796" s="180"/>
      <c r="AB796" s="180"/>
      <c r="AC796" s="180"/>
      <c r="AD796" s="180"/>
    </row>
    <row r="797">
      <c r="A797" s="180"/>
      <c r="B797" s="180"/>
      <c r="C797" s="180"/>
      <c r="D797" s="180"/>
      <c r="E797" s="180"/>
      <c r="F797" s="180"/>
      <c r="G797" s="180"/>
      <c r="H797" s="180"/>
      <c r="I797" s="180"/>
      <c r="J797" s="180"/>
      <c r="K797" s="180"/>
      <c r="L797" s="180"/>
      <c r="M797" s="180"/>
      <c r="N797" s="180"/>
      <c r="O797" s="180"/>
      <c r="P797" s="180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  <c r="AA797" s="180"/>
      <c r="AB797" s="180"/>
      <c r="AC797" s="180"/>
      <c r="AD797" s="180"/>
    </row>
    <row r="798">
      <c r="A798" s="180"/>
      <c r="B798" s="180"/>
      <c r="C798" s="180"/>
      <c r="D798" s="180"/>
      <c r="E798" s="180"/>
      <c r="F798" s="180"/>
      <c r="G798" s="180"/>
      <c r="H798" s="180"/>
      <c r="I798" s="180"/>
      <c r="J798" s="180"/>
      <c r="K798" s="180"/>
      <c r="L798" s="180"/>
      <c r="M798" s="180"/>
      <c r="N798" s="180"/>
      <c r="O798" s="180"/>
      <c r="P798" s="180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  <c r="AA798" s="180"/>
      <c r="AB798" s="180"/>
      <c r="AC798" s="180"/>
      <c r="AD798" s="180"/>
    </row>
    <row r="799">
      <c r="A799" s="180"/>
      <c r="B799" s="180"/>
      <c r="C799" s="180"/>
      <c r="D799" s="180"/>
      <c r="E799" s="180"/>
      <c r="F799" s="180"/>
      <c r="G799" s="180"/>
      <c r="H799" s="180"/>
      <c r="I799" s="180"/>
      <c r="J799" s="180"/>
      <c r="K799" s="180"/>
      <c r="L799" s="180"/>
      <c r="M799" s="180"/>
      <c r="N799" s="180"/>
      <c r="O799" s="180"/>
      <c r="P799" s="180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  <c r="AA799" s="180"/>
      <c r="AB799" s="180"/>
      <c r="AC799" s="180"/>
      <c r="AD799" s="180"/>
    </row>
    <row r="800">
      <c r="A800" s="180"/>
      <c r="B800" s="180"/>
      <c r="C800" s="180"/>
      <c r="D800" s="180"/>
      <c r="E800" s="180"/>
      <c r="F800" s="180"/>
      <c r="G800" s="180"/>
      <c r="H800" s="180"/>
      <c r="I800" s="180"/>
      <c r="J800" s="180"/>
      <c r="K800" s="180"/>
      <c r="L800" s="180"/>
      <c r="M800" s="180"/>
      <c r="N800" s="180"/>
      <c r="O800" s="180"/>
      <c r="P800" s="180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  <c r="AA800" s="180"/>
      <c r="AB800" s="180"/>
      <c r="AC800" s="180"/>
      <c r="AD800" s="180"/>
    </row>
    <row r="801">
      <c r="A801" s="180"/>
      <c r="B801" s="180"/>
      <c r="C801" s="180"/>
      <c r="D801" s="180"/>
      <c r="E801" s="180"/>
      <c r="F801" s="180"/>
      <c r="G801" s="180"/>
      <c r="H801" s="180"/>
      <c r="I801" s="180"/>
      <c r="J801" s="180"/>
      <c r="K801" s="180"/>
      <c r="L801" s="180"/>
      <c r="M801" s="180"/>
      <c r="N801" s="180"/>
      <c r="O801" s="180"/>
      <c r="P801" s="180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  <c r="AA801" s="180"/>
      <c r="AB801" s="180"/>
      <c r="AC801" s="180"/>
      <c r="AD801" s="180"/>
    </row>
    <row r="802">
      <c r="A802" s="180"/>
      <c r="B802" s="180"/>
      <c r="C802" s="180"/>
      <c r="D802" s="180"/>
      <c r="E802" s="180"/>
      <c r="F802" s="180"/>
      <c r="G802" s="180"/>
      <c r="H802" s="180"/>
      <c r="I802" s="180"/>
      <c r="J802" s="180"/>
      <c r="K802" s="180"/>
      <c r="L802" s="180"/>
      <c r="M802" s="180"/>
      <c r="N802" s="180"/>
      <c r="O802" s="180"/>
      <c r="P802" s="180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  <c r="AA802" s="180"/>
      <c r="AB802" s="180"/>
      <c r="AC802" s="180"/>
      <c r="AD802" s="180"/>
    </row>
    <row r="803">
      <c r="A803" s="180"/>
      <c r="B803" s="180"/>
      <c r="C803" s="180"/>
      <c r="D803" s="180"/>
      <c r="E803" s="180"/>
      <c r="F803" s="180"/>
      <c r="G803" s="180"/>
      <c r="H803" s="180"/>
      <c r="I803" s="180"/>
      <c r="J803" s="180"/>
      <c r="K803" s="180"/>
      <c r="L803" s="180"/>
      <c r="M803" s="180"/>
      <c r="N803" s="180"/>
      <c r="O803" s="180"/>
      <c r="P803" s="180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  <c r="AA803" s="180"/>
      <c r="AB803" s="180"/>
      <c r="AC803" s="180"/>
      <c r="AD803" s="180"/>
    </row>
    <row r="804">
      <c r="A804" s="180"/>
      <c r="B804" s="180"/>
      <c r="C804" s="180"/>
      <c r="D804" s="180"/>
      <c r="E804" s="180"/>
      <c r="F804" s="180"/>
      <c r="G804" s="180"/>
      <c r="H804" s="180"/>
      <c r="I804" s="180"/>
      <c r="J804" s="180"/>
      <c r="K804" s="180"/>
      <c r="L804" s="180"/>
      <c r="M804" s="180"/>
      <c r="N804" s="180"/>
      <c r="O804" s="180"/>
      <c r="P804" s="180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  <c r="AA804" s="180"/>
      <c r="AB804" s="180"/>
      <c r="AC804" s="180"/>
      <c r="AD804" s="180"/>
    </row>
    <row r="805">
      <c r="A805" s="180"/>
      <c r="B805" s="180"/>
      <c r="C805" s="180"/>
      <c r="D805" s="180"/>
      <c r="E805" s="180"/>
      <c r="F805" s="180"/>
      <c r="G805" s="180"/>
      <c r="H805" s="180"/>
      <c r="I805" s="180"/>
      <c r="J805" s="180"/>
      <c r="K805" s="180"/>
      <c r="L805" s="180"/>
      <c r="M805" s="180"/>
      <c r="N805" s="180"/>
      <c r="O805" s="180"/>
      <c r="P805" s="180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  <c r="AA805" s="180"/>
      <c r="AB805" s="180"/>
      <c r="AC805" s="180"/>
      <c r="AD805" s="180"/>
    </row>
    <row r="806">
      <c r="A806" s="180"/>
      <c r="B806" s="180"/>
      <c r="C806" s="180"/>
      <c r="D806" s="180"/>
      <c r="E806" s="180"/>
      <c r="F806" s="180"/>
      <c r="G806" s="180"/>
      <c r="H806" s="180"/>
      <c r="I806" s="180"/>
      <c r="J806" s="180"/>
      <c r="K806" s="180"/>
      <c r="L806" s="180"/>
      <c r="M806" s="180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  <c r="AB806" s="180"/>
      <c r="AC806" s="180"/>
      <c r="AD806" s="180"/>
    </row>
    <row r="807">
      <c r="A807" s="180"/>
      <c r="B807" s="180"/>
      <c r="C807" s="180"/>
      <c r="D807" s="180"/>
      <c r="E807" s="180"/>
      <c r="F807" s="180"/>
      <c r="G807" s="180"/>
      <c r="H807" s="180"/>
      <c r="I807" s="180"/>
      <c r="J807" s="180"/>
      <c r="K807" s="180"/>
      <c r="L807" s="180"/>
      <c r="M807" s="180"/>
      <c r="N807" s="180"/>
      <c r="O807" s="180"/>
      <c r="P807" s="180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  <c r="AA807" s="180"/>
      <c r="AB807" s="180"/>
      <c r="AC807" s="180"/>
      <c r="AD807" s="180"/>
    </row>
    <row r="808">
      <c r="A808" s="180"/>
      <c r="B808" s="180"/>
      <c r="C808" s="180"/>
      <c r="D808" s="180"/>
      <c r="E808" s="180"/>
      <c r="F808" s="180"/>
      <c r="G808" s="180"/>
      <c r="H808" s="180"/>
      <c r="I808" s="180"/>
      <c r="J808" s="180"/>
      <c r="K808" s="180"/>
      <c r="L808" s="180"/>
      <c r="M808" s="180"/>
      <c r="N808" s="180"/>
      <c r="O808" s="180"/>
      <c r="P808" s="180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  <c r="AA808" s="180"/>
      <c r="AB808" s="180"/>
      <c r="AC808" s="180"/>
      <c r="AD808" s="180"/>
    </row>
    <row r="809">
      <c r="A809" s="180"/>
      <c r="B809" s="180"/>
      <c r="C809" s="180"/>
      <c r="D809" s="180"/>
      <c r="E809" s="180"/>
      <c r="F809" s="180"/>
      <c r="G809" s="180"/>
      <c r="H809" s="180"/>
      <c r="I809" s="180"/>
      <c r="J809" s="180"/>
      <c r="K809" s="180"/>
      <c r="L809" s="180"/>
      <c r="M809" s="180"/>
      <c r="N809" s="180"/>
      <c r="O809" s="180"/>
      <c r="P809" s="180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  <c r="AA809" s="180"/>
      <c r="AB809" s="180"/>
      <c r="AC809" s="180"/>
      <c r="AD809" s="180"/>
    </row>
    <row r="810">
      <c r="A810" s="180"/>
      <c r="B810" s="180"/>
      <c r="C810" s="180"/>
      <c r="D810" s="180"/>
      <c r="E810" s="180"/>
      <c r="F810" s="180"/>
      <c r="G810" s="180"/>
      <c r="H810" s="180"/>
      <c r="I810" s="180"/>
      <c r="J810" s="180"/>
      <c r="K810" s="180"/>
      <c r="L810" s="180"/>
      <c r="M810" s="180"/>
      <c r="N810" s="180"/>
      <c r="O810" s="180"/>
      <c r="P810" s="180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  <c r="AA810" s="180"/>
      <c r="AB810" s="180"/>
      <c r="AC810" s="180"/>
      <c r="AD810" s="180"/>
    </row>
    <row r="811">
      <c r="A811" s="180"/>
      <c r="B811" s="180"/>
      <c r="C811" s="180"/>
      <c r="D811" s="180"/>
      <c r="E811" s="180"/>
      <c r="F811" s="180"/>
      <c r="G811" s="180"/>
      <c r="H811" s="180"/>
      <c r="I811" s="180"/>
      <c r="J811" s="180"/>
      <c r="K811" s="180"/>
      <c r="L811" s="180"/>
      <c r="M811" s="180"/>
      <c r="N811" s="180"/>
      <c r="O811" s="180"/>
      <c r="P811" s="180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  <c r="AA811" s="180"/>
      <c r="AB811" s="180"/>
      <c r="AC811" s="180"/>
      <c r="AD811" s="180"/>
    </row>
    <row r="812">
      <c r="A812" s="180"/>
      <c r="B812" s="180"/>
      <c r="C812" s="180"/>
      <c r="D812" s="180"/>
      <c r="E812" s="180"/>
      <c r="F812" s="180"/>
      <c r="G812" s="180"/>
      <c r="H812" s="180"/>
      <c r="I812" s="180"/>
      <c r="J812" s="180"/>
      <c r="K812" s="180"/>
      <c r="L812" s="180"/>
      <c r="M812" s="180"/>
      <c r="N812" s="180"/>
      <c r="O812" s="180"/>
      <c r="P812" s="180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  <c r="AA812" s="180"/>
      <c r="AB812" s="180"/>
      <c r="AC812" s="180"/>
      <c r="AD812" s="180"/>
    </row>
    <row r="813">
      <c r="A813" s="180"/>
      <c r="B813" s="180"/>
      <c r="C813" s="180"/>
      <c r="D813" s="180"/>
      <c r="E813" s="180"/>
      <c r="F813" s="180"/>
      <c r="G813" s="180"/>
      <c r="H813" s="180"/>
      <c r="I813" s="180"/>
      <c r="J813" s="180"/>
      <c r="K813" s="180"/>
      <c r="L813" s="180"/>
      <c r="M813" s="180"/>
      <c r="N813" s="180"/>
      <c r="O813" s="180"/>
      <c r="P813" s="180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  <c r="AA813" s="180"/>
      <c r="AB813" s="180"/>
      <c r="AC813" s="180"/>
      <c r="AD813" s="180"/>
    </row>
    <row r="814">
      <c r="A814" s="180"/>
      <c r="B814" s="180"/>
      <c r="C814" s="180"/>
      <c r="D814" s="180"/>
      <c r="E814" s="180"/>
      <c r="F814" s="180"/>
      <c r="G814" s="180"/>
      <c r="H814" s="180"/>
      <c r="I814" s="180"/>
      <c r="J814" s="180"/>
      <c r="K814" s="180"/>
      <c r="L814" s="180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  <c r="AA814" s="180"/>
      <c r="AB814" s="180"/>
      <c r="AC814" s="180"/>
      <c r="AD814" s="180"/>
    </row>
    <row r="815">
      <c r="A815" s="180"/>
      <c r="B815" s="180"/>
      <c r="C815" s="180"/>
      <c r="D815" s="180"/>
      <c r="E815" s="180"/>
      <c r="F815" s="180"/>
      <c r="G815" s="180"/>
      <c r="H815" s="180"/>
      <c r="I815" s="180"/>
      <c r="J815" s="180"/>
      <c r="K815" s="180"/>
      <c r="L815" s="180"/>
      <c r="M815" s="180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  <c r="AA815" s="180"/>
      <c r="AB815" s="180"/>
      <c r="AC815" s="180"/>
      <c r="AD815" s="180"/>
    </row>
    <row r="816">
      <c r="A816" s="180"/>
      <c r="B816" s="180"/>
      <c r="C816" s="180"/>
      <c r="D816" s="180"/>
      <c r="E816" s="180"/>
      <c r="F816" s="180"/>
      <c r="G816" s="180"/>
      <c r="H816" s="180"/>
      <c r="I816" s="180"/>
      <c r="J816" s="180"/>
      <c r="K816" s="180"/>
      <c r="L816" s="180"/>
      <c r="M816" s="180"/>
      <c r="N816" s="180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</row>
    <row r="817">
      <c r="A817" s="180"/>
      <c r="B817" s="180"/>
      <c r="C817" s="180"/>
      <c r="D817" s="180"/>
      <c r="E817" s="180"/>
      <c r="F817" s="180"/>
      <c r="G817" s="180"/>
      <c r="H817" s="180"/>
      <c r="I817" s="180"/>
      <c r="J817" s="180"/>
      <c r="K817" s="180"/>
      <c r="L817" s="180"/>
      <c r="M817" s="180"/>
      <c r="N817" s="180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</row>
    <row r="818">
      <c r="A818" s="180"/>
      <c r="B818" s="180"/>
      <c r="C818" s="180"/>
      <c r="D818" s="180"/>
      <c r="E818" s="180"/>
      <c r="F818" s="180"/>
      <c r="G818" s="180"/>
      <c r="H818" s="180"/>
      <c r="I818" s="180"/>
      <c r="J818" s="180"/>
      <c r="K818" s="180"/>
      <c r="L818" s="180"/>
      <c r="M818" s="180"/>
      <c r="N818" s="180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</row>
    <row r="819">
      <c r="A819" s="180"/>
      <c r="B819" s="180"/>
      <c r="C819" s="180"/>
      <c r="D819" s="180"/>
      <c r="E819" s="180"/>
      <c r="F819" s="180"/>
      <c r="G819" s="180"/>
      <c r="H819" s="180"/>
      <c r="I819" s="180"/>
      <c r="J819" s="180"/>
      <c r="K819" s="180"/>
      <c r="L819" s="180"/>
      <c r="M819" s="180"/>
      <c r="N819" s="180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</row>
    <row r="820">
      <c r="A820" s="180"/>
      <c r="B820" s="180"/>
      <c r="C820" s="180"/>
      <c r="D820" s="180"/>
      <c r="E820" s="180"/>
      <c r="F820" s="180"/>
      <c r="G820" s="180"/>
      <c r="H820" s="180"/>
      <c r="I820" s="180"/>
      <c r="J820" s="180"/>
      <c r="K820" s="180"/>
      <c r="L820" s="180"/>
      <c r="M820" s="180"/>
      <c r="N820" s="180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</row>
    <row r="821">
      <c r="A821" s="180"/>
      <c r="B821" s="180"/>
      <c r="C821" s="180"/>
      <c r="D821" s="180"/>
      <c r="E821" s="180"/>
      <c r="F821" s="180"/>
      <c r="G821" s="180"/>
      <c r="H821" s="180"/>
      <c r="I821" s="180"/>
      <c r="J821" s="180"/>
      <c r="K821" s="180"/>
      <c r="L821" s="180"/>
      <c r="M821" s="180"/>
      <c r="N821" s="180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</row>
    <row r="822">
      <c r="A822" s="180"/>
      <c r="B822" s="180"/>
      <c r="C822" s="180"/>
      <c r="D822" s="180"/>
      <c r="E822" s="180"/>
      <c r="F822" s="180"/>
      <c r="G822" s="180"/>
      <c r="H822" s="180"/>
      <c r="I822" s="180"/>
      <c r="J822" s="180"/>
      <c r="K822" s="180"/>
      <c r="L822" s="180"/>
      <c r="M822" s="180"/>
      <c r="N822" s="180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</row>
    <row r="823">
      <c r="A823" s="180"/>
      <c r="B823" s="180"/>
      <c r="C823" s="180"/>
      <c r="D823" s="180"/>
      <c r="E823" s="180"/>
      <c r="F823" s="180"/>
      <c r="G823" s="180"/>
      <c r="H823" s="180"/>
      <c r="I823" s="180"/>
      <c r="J823" s="180"/>
      <c r="K823" s="180"/>
      <c r="L823" s="180"/>
      <c r="M823" s="180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</row>
    <row r="824">
      <c r="A824" s="180"/>
      <c r="B824" s="180"/>
      <c r="C824" s="180"/>
      <c r="D824" s="180"/>
      <c r="E824" s="180"/>
      <c r="F824" s="180"/>
      <c r="G824" s="180"/>
      <c r="H824" s="180"/>
      <c r="I824" s="180"/>
      <c r="J824" s="180"/>
      <c r="K824" s="180"/>
      <c r="L824" s="180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</row>
    <row r="825">
      <c r="A825" s="180"/>
      <c r="B825" s="180"/>
      <c r="C825" s="180"/>
      <c r="D825" s="180"/>
      <c r="E825" s="180"/>
      <c r="F825" s="180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  <c r="AA825" s="180"/>
      <c r="AB825" s="180"/>
      <c r="AC825" s="180"/>
      <c r="AD825" s="180"/>
    </row>
    <row r="826">
      <c r="A826" s="180"/>
      <c r="B826" s="180"/>
      <c r="C826" s="180"/>
      <c r="D826" s="180"/>
      <c r="E826" s="180"/>
      <c r="F826" s="180"/>
      <c r="G826" s="180"/>
      <c r="H826" s="180"/>
      <c r="I826" s="180"/>
      <c r="J826" s="180"/>
      <c r="K826" s="180"/>
      <c r="L826" s="180"/>
      <c r="M826" s="180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  <c r="AA826" s="180"/>
      <c r="AB826" s="180"/>
      <c r="AC826" s="180"/>
      <c r="AD826" s="180"/>
    </row>
    <row r="827">
      <c r="A827" s="180"/>
      <c r="B827" s="180"/>
      <c r="C827" s="180"/>
      <c r="D827" s="180"/>
      <c r="E827" s="180"/>
      <c r="F827" s="180"/>
      <c r="G827" s="180"/>
      <c r="H827" s="180"/>
      <c r="I827" s="180"/>
      <c r="J827" s="180"/>
      <c r="K827" s="180"/>
      <c r="L827" s="180"/>
      <c r="M827" s="180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  <c r="AA827" s="180"/>
      <c r="AB827" s="180"/>
      <c r="AC827" s="180"/>
      <c r="AD827" s="180"/>
    </row>
    <row r="828">
      <c r="A828" s="180"/>
      <c r="B828" s="180"/>
      <c r="C828" s="180"/>
      <c r="D828" s="180"/>
      <c r="E828" s="180"/>
      <c r="F828" s="180"/>
      <c r="G828" s="180"/>
      <c r="H828" s="180"/>
      <c r="I828" s="180"/>
      <c r="J828" s="180"/>
      <c r="K828" s="180"/>
      <c r="L828" s="180"/>
      <c r="M828" s="180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  <c r="AA828" s="180"/>
      <c r="AB828" s="180"/>
      <c r="AC828" s="180"/>
      <c r="AD828" s="180"/>
    </row>
    <row r="829">
      <c r="A829" s="180"/>
      <c r="B829" s="180"/>
      <c r="C829" s="180"/>
      <c r="D829" s="180"/>
      <c r="E829" s="180"/>
      <c r="F829" s="180"/>
      <c r="G829" s="180"/>
      <c r="H829" s="180"/>
      <c r="I829" s="180"/>
      <c r="J829" s="180"/>
      <c r="K829" s="180"/>
      <c r="L829" s="180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  <c r="AA829" s="180"/>
      <c r="AB829" s="180"/>
      <c r="AC829" s="180"/>
      <c r="AD829" s="180"/>
    </row>
    <row r="830">
      <c r="A830" s="180"/>
      <c r="B830" s="180"/>
      <c r="C830" s="180"/>
      <c r="D830" s="180"/>
      <c r="E830" s="180"/>
      <c r="F830" s="180"/>
      <c r="G830" s="180"/>
      <c r="H830" s="180"/>
      <c r="I830" s="180"/>
      <c r="J830" s="180"/>
      <c r="K830" s="180"/>
      <c r="L830" s="180"/>
      <c r="M830" s="180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  <c r="AA830" s="180"/>
      <c r="AB830" s="180"/>
      <c r="AC830" s="180"/>
      <c r="AD830" s="180"/>
    </row>
    <row r="831">
      <c r="A831" s="180"/>
      <c r="B831" s="180"/>
      <c r="C831" s="180"/>
      <c r="D831" s="180"/>
      <c r="E831" s="180"/>
      <c r="F831" s="180"/>
      <c r="G831" s="180"/>
      <c r="H831" s="180"/>
      <c r="I831" s="180"/>
      <c r="J831" s="180"/>
      <c r="K831" s="180"/>
      <c r="L831" s="180"/>
      <c r="M831" s="180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  <c r="AA831" s="180"/>
      <c r="AB831" s="180"/>
      <c r="AC831" s="180"/>
      <c r="AD831" s="180"/>
    </row>
    <row r="832">
      <c r="A832" s="180"/>
      <c r="B832" s="180"/>
      <c r="C832" s="180"/>
      <c r="D832" s="180"/>
      <c r="E832" s="180"/>
      <c r="F832" s="180"/>
      <c r="G832" s="180"/>
      <c r="H832" s="180"/>
      <c r="I832" s="180"/>
      <c r="J832" s="180"/>
      <c r="K832" s="180"/>
      <c r="L832" s="180"/>
      <c r="M832" s="180"/>
      <c r="N832" s="180"/>
      <c r="O832" s="180"/>
      <c r="P832" s="180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  <c r="AA832" s="180"/>
      <c r="AB832" s="180"/>
      <c r="AC832" s="180"/>
      <c r="AD832" s="180"/>
    </row>
    <row r="833">
      <c r="A833" s="180"/>
      <c r="B833" s="180"/>
      <c r="C833" s="180"/>
      <c r="D833" s="180"/>
      <c r="E833" s="180"/>
      <c r="F833" s="180"/>
      <c r="G833" s="180"/>
      <c r="H833" s="180"/>
      <c r="I833" s="180"/>
      <c r="J833" s="180"/>
      <c r="K833" s="180"/>
      <c r="L833" s="180"/>
      <c r="M833" s="180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  <c r="AA833" s="180"/>
      <c r="AB833" s="180"/>
      <c r="AC833" s="180"/>
      <c r="AD833" s="180"/>
    </row>
    <row r="834">
      <c r="A834" s="180"/>
      <c r="B834" s="180"/>
      <c r="C834" s="180"/>
      <c r="D834" s="180"/>
      <c r="E834" s="180"/>
      <c r="F834" s="180"/>
      <c r="G834" s="180"/>
      <c r="H834" s="180"/>
      <c r="I834" s="180"/>
      <c r="J834" s="180"/>
      <c r="K834" s="180"/>
      <c r="L834" s="180"/>
      <c r="M834" s="180"/>
      <c r="N834" s="180"/>
      <c r="O834" s="180"/>
      <c r="P834" s="180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  <c r="AA834" s="180"/>
      <c r="AB834" s="180"/>
      <c r="AC834" s="180"/>
      <c r="AD834" s="180"/>
    </row>
    <row r="835">
      <c r="A835" s="180"/>
      <c r="B835" s="180"/>
      <c r="C835" s="180"/>
      <c r="D835" s="180"/>
      <c r="E835" s="180"/>
      <c r="F835" s="180"/>
      <c r="G835" s="180"/>
      <c r="H835" s="180"/>
      <c r="I835" s="180"/>
      <c r="J835" s="180"/>
      <c r="K835" s="180"/>
      <c r="L835" s="180"/>
      <c r="M835" s="180"/>
      <c r="N835" s="180"/>
      <c r="O835" s="180"/>
      <c r="P835" s="180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  <c r="AA835" s="180"/>
      <c r="AB835" s="180"/>
      <c r="AC835" s="180"/>
      <c r="AD835" s="180"/>
    </row>
    <row r="836">
      <c r="A836" s="180"/>
      <c r="B836" s="180"/>
      <c r="C836" s="180"/>
      <c r="D836" s="180"/>
      <c r="E836" s="180"/>
      <c r="F836" s="180"/>
      <c r="G836" s="180"/>
      <c r="H836" s="180"/>
      <c r="I836" s="180"/>
      <c r="J836" s="180"/>
      <c r="K836" s="180"/>
      <c r="L836" s="180"/>
      <c r="M836" s="180"/>
      <c r="N836" s="180"/>
      <c r="O836" s="180"/>
      <c r="P836" s="180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  <c r="AA836" s="180"/>
      <c r="AB836" s="180"/>
      <c r="AC836" s="180"/>
      <c r="AD836" s="180"/>
    </row>
    <row r="837">
      <c r="A837" s="180"/>
      <c r="B837" s="180"/>
      <c r="C837" s="180"/>
      <c r="D837" s="180"/>
      <c r="E837" s="180"/>
      <c r="F837" s="180"/>
      <c r="G837" s="180"/>
      <c r="H837" s="180"/>
      <c r="I837" s="180"/>
      <c r="J837" s="180"/>
      <c r="K837" s="180"/>
      <c r="L837" s="180"/>
      <c r="M837" s="180"/>
      <c r="N837" s="180"/>
      <c r="O837" s="180"/>
      <c r="P837" s="180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  <c r="AA837" s="180"/>
      <c r="AB837" s="180"/>
      <c r="AC837" s="180"/>
      <c r="AD837" s="180"/>
    </row>
    <row r="838">
      <c r="A838" s="180"/>
      <c r="B838" s="180"/>
      <c r="C838" s="180"/>
      <c r="D838" s="180"/>
      <c r="E838" s="180"/>
      <c r="F838" s="180"/>
      <c r="G838" s="180"/>
      <c r="H838" s="180"/>
      <c r="I838" s="180"/>
      <c r="J838" s="180"/>
      <c r="K838" s="180"/>
      <c r="L838" s="180"/>
      <c r="M838" s="180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  <c r="AA838" s="180"/>
      <c r="AB838" s="180"/>
      <c r="AC838" s="180"/>
      <c r="AD838" s="180"/>
    </row>
    <row r="839">
      <c r="A839" s="180"/>
      <c r="B839" s="180"/>
      <c r="C839" s="180"/>
      <c r="D839" s="180"/>
      <c r="E839" s="180"/>
      <c r="F839" s="180"/>
      <c r="G839" s="180"/>
      <c r="H839" s="180"/>
      <c r="I839" s="180"/>
      <c r="J839" s="180"/>
      <c r="K839" s="180"/>
      <c r="L839" s="180"/>
      <c r="M839" s="180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  <c r="AA839" s="180"/>
      <c r="AB839" s="180"/>
      <c r="AC839" s="180"/>
      <c r="AD839" s="180"/>
    </row>
    <row r="840">
      <c r="A840" s="180"/>
      <c r="B840" s="180"/>
      <c r="C840" s="180"/>
      <c r="D840" s="180"/>
      <c r="E840" s="180"/>
      <c r="F840" s="180"/>
      <c r="G840" s="180"/>
      <c r="H840" s="180"/>
      <c r="I840" s="180"/>
      <c r="J840" s="180"/>
      <c r="K840" s="180"/>
      <c r="L840" s="180"/>
      <c r="M840" s="180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  <c r="AA840" s="180"/>
      <c r="AB840" s="180"/>
      <c r="AC840" s="180"/>
      <c r="AD840" s="180"/>
    </row>
    <row r="841">
      <c r="A841" s="180"/>
      <c r="B841" s="180"/>
      <c r="C841" s="180"/>
      <c r="D841" s="180"/>
      <c r="E841" s="180"/>
      <c r="F841" s="180"/>
      <c r="G841" s="180"/>
      <c r="H841" s="180"/>
      <c r="I841" s="180"/>
      <c r="J841" s="180"/>
      <c r="K841" s="180"/>
      <c r="L841" s="180"/>
      <c r="M841" s="180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  <c r="AA841" s="180"/>
      <c r="AB841" s="180"/>
      <c r="AC841" s="180"/>
      <c r="AD841" s="180"/>
    </row>
    <row r="842">
      <c r="A842" s="180"/>
      <c r="B842" s="180"/>
      <c r="C842" s="180"/>
      <c r="D842" s="180"/>
      <c r="E842" s="180"/>
      <c r="F842" s="180"/>
      <c r="G842" s="180"/>
      <c r="H842" s="180"/>
      <c r="I842" s="180"/>
      <c r="J842" s="180"/>
      <c r="K842" s="180"/>
      <c r="L842" s="180"/>
      <c r="M842" s="180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  <c r="AA842" s="180"/>
      <c r="AB842" s="180"/>
      <c r="AC842" s="180"/>
      <c r="AD842" s="180"/>
    </row>
    <row r="843">
      <c r="A843" s="180"/>
      <c r="B843" s="180"/>
      <c r="C843" s="180"/>
      <c r="D843" s="180"/>
      <c r="E843" s="180"/>
      <c r="F843" s="180"/>
      <c r="G843" s="180"/>
      <c r="H843" s="180"/>
      <c r="I843" s="180"/>
      <c r="J843" s="180"/>
      <c r="K843" s="180"/>
      <c r="L843" s="180"/>
      <c r="M843" s="180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  <c r="AA843" s="180"/>
      <c r="AB843" s="180"/>
      <c r="AC843" s="180"/>
      <c r="AD843" s="180"/>
    </row>
    <row r="844">
      <c r="A844" s="180"/>
      <c r="B844" s="180"/>
      <c r="C844" s="180"/>
      <c r="D844" s="180"/>
      <c r="E844" s="180"/>
      <c r="F844" s="180"/>
      <c r="G844" s="180"/>
      <c r="H844" s="180"/>
      <c r="I844" s="180"/>
      <c r="J844" s="180"/>
      <c r="K844" s="180"/>
      <c r="L844" s="180"/>
      <c r="M844" s="180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  <c r="AA844" s="180"/>
      <c r="AB844" s="180"/>
      <c r="AC844" s="180"/>
      <c r="AD844" s="180"/>
    </row>
    <row r="845">
      <c r="A845" s="180"/>
      <c r="B845" s="180"/>
      <c r="C845" s="180"/>
      <c r="D845" s="180"/>
      <c r="E845" s="180"/>
      <c r="F845" s="180"/>
      <c r="G845" s="180"/>
      <c r="H845" s="180"/>
      <c r="I845" s="180"/>
      <c r="J845" s="180"/>
      <c r="K845" s="180"/>
      <c r="L845" s="180"/>
      <c r="M845" s="180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  <c r="AA845" s="180"/>
      <c r="AB845" s="180"/>
      <c r="AC845" s="180"/>
      <c r="AD845" s="180"/>
    </row>
    <row r="846">
      <c r="A846" s="180"/>
      <c r="B846" s="180"/>
      <c r="C846" s="180"/>
      <c r="D846" s="180"/>
      <c r="E846" s="180"/>
      <c r="F846" s="180"/>
      <c r="G846" s="180"/>
      <c r="H846" s="180"/>
      <c r="I846" s="180"/>
      <c r="J846" s="180"/>
      <c r="K846" s="180"/>
      <c r="L846" s="180"/>
      <c r="M846" s="180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  <c r="AA846" s="180"/>
      <c r="AB846" s="180"/>
      <c r="AC846" s="180"/>
      <c r="AD846" s="180"/>
    </row>
    <row r="847">
      <c r="A847" s="180"/>
      <c r="B847" s="180"/>
      <c r="C847" s="180"/>
      <c r="D847" s="180"/>
      <c r="E847" s="180"/>
      <c r="F847" s="180"/>
      <c r="G847" s="180"/>
      <c r="H847" s="180"/>
      <c r="I847" s="180"/>
      <c r="J847" s="180"/>
      <c r="K847" s="180"/>
      <c r="L847" s="180"/>
      <c r="M847" s="180"/>
      <c r="N847" s="180"/>
      <c r="O847" s="180"/>
      <c r="P847" s="180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  <c r="AA847" s="180"/>
      <c r="AB847" s="180"/>
      <c r="AC847" s="180"/>
      <c r="AD847" s="180"/>
    </row>
    <row r="848">
      <c r="A848" s="180"/>
      <c r="B848" s="180"/>
      <c r="C848" s="180"/>
      <c r="D848" s="180"/>
      <c r="E848" s="180"/>
      <c r="F848" s="180"/>
      <c r="G848" s="180"/>
      <c r="H848" s="180"/>
      <c r="I848" s="180"/>
      <c r="J848" s="180"/>
      <c r="K848" s="180"/>
      <c r="L848" s="180"/>
      <c r="M848" s="180"/>
      <c r="N848" s="180"/>
      <c r="O848" s="180"/>
      <c r="P848" s="180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  <c r="AA848" s="180"/>
      <c r="AB848" s="180"/>
      <c r="AC848" s="180"/>
      <c r="AD848" s="180"/>
    </row>
    <row r="849">
      <c r="A849" s="180"/>
      <c r="B849" s="180"/>
      <c r="C849" s="180"/>
      <c r="D849" s="180"/>
      <c r="E849" s="180"/>
      <c r="F849" s="180"/>
      <c r="G849" s="180"/>
      <c r="H849" s="180"/>
      <c r="I849" s="180"/>
      <c r="J849" s="180"/>
      <c r="K849" s="180"/>
      <c r="L849" s="180"/>
      <c r="M849" s="180"/>
      <c r="N849" s="180"/>
      <c r="O849" s="180"/>
      <c r="P849" s="180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  <c r="AA849" s="180"/>
      <c r="AB849" s="180"/>
      <c r="AC849" s="180"/>
      <c r="AD849" s="180"/>
    </row>
    <row r="850">
      <c r="A850" s="180"/>
      <c r="B850" s="180"/>
      <c r="C850" s="180"/>
      <c r="D850" s="180"/>
      <c r="E850" s="180"/>
      <c r="F850" s="180"/>
      <c r="G850" s="180"/>
      <c r="H850" s="180"/>
      <c r="I850" s="180"/>
      <c r="J850" s="180"/>
      <c r="K850" s="180"/>
      <c r="L850" s="180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  <c r="AA850" s="180"/>
      <c r="AB850" s="180"/>
      <c r="AC850" s="180"/>
      <c r="AD850" s="180"/>
    </row>
    <row r="851">
      <c r="A851" s="180"/>
      <c r="B851" s="180"/>
      <c r="C851" s="180"/>
      <c r="D851" s="180"/>
      <c r="E851" s="180"/>
      <c r="F851" s="180"/>
      <c r="G851" s="180"/>
      <c r="H851" s="180"/>
      <c r="I851" s="180"/>
      <c r="J851" s="180"/>
      <c r="K851" s="180"/>
      <c r="L851" s="180"/>
      <c r="M851" s="180"/>
      <c r="N851" s="180"/>
      <c r="O851" s="180"/>
      <c r="P851" s="180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  <c r="AA851" s="180"/>
      <c r="AB851" s="180"/>
      <c r="AC851" s="180"/>
      <c r="AD851" s="180"/>
    </row>
    <row r="852">
      <c r="A852" s="180"/>
      <c r="B852" s="180"/>
      <c r="C852" s="180"/>
      <c r="D852" s="180"/>
      <c r="E852" s="180"/>
      <c r="F852" s="180"/>
      <c r="G852" s="180"/>
      <c r="H852" s="180"/>
      <c r="I852" s="180"/>
      <c r="J852" s="180"/>
      <c r="K852" s="180"/>
      <c r="L852" s="180"/>
      <c r="M852" s="180"/>
      <c r="N852" s="180"/>
      <c r="O852" s="180"/>
      <c r="P852" s="180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</row>
    <row r="853">
      <c r="A853" s="180"/>
      <c r="B853" s="180"/>
      <c r="C853" s="180"/>
      <c r="D853" s="180"/>
      <c r="E853" s="180"/>
      <c r="F853" s="180"/>
      <c r="G853" s="180"/>
      <c r="H853" s="180"/>
      <c r="I853" s="180"/>
      <c r="J853" s="180"/>
      <c r="K853" s="180"/>
      <c r="L853" s="180"/>
      <c r="M853" s="180"/>
      <c r="N853" s="180"/>
      <c r="O853" s="180"/>
      <c r="P853" s="180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</row>
    <row r="854">
      <c r="A854" s="180"/>
      <c r="B854" s="180"/>
      <c r="C854" s="180"/>
      <c r="D854" s="180"/>
      <c r="E854" s="180"/>
      <c r="F854" s="180"/>
      <c r="G854" s="180"/>
      <c r="H854" s="180"/>
      <c r="I854" s="180"/>
      <c r="J854" s="180"/>
      <c r="K854" s="180"/>
      <c r="L854" s="180"/>
      <c r="M854" s="180"/>
      <c r="N854" s="180"/>
      <c r="O854" s="180"/>
      <c r="P854" s="180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</row>
    <row r="855">
      <c r="A855" s="180"/>
      <c r="B855" s="180"/>
      <c r="C855" s="180"/>
      <c r="D855" s="180"/>
      <c r="E855" s="180"/>
      <c r="F855" s="180"/>
      <c r="G855" s="180"/>
      <c r="H855" s="180"/>
      <c r="I855" s="180"/>
      <c r="J855" s="180"/>
      <c r="K855" s="180"/>
      <c r="L855" s="180"/>
      <c r="M855" s="180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</row>
    <row r="856">
      <c r="A856" s="180"/>
      <c r="B856" s="180"/>
      <c r="C856" s="180"/>
      <c r="D856" s="180"/>
      <c r="E856" s="180"/>
      <c r="F856" s="180"/>
      <c r="G856" s="180"/>
      <c r="H856" s="180"/>
      <c r="I856" s="180"/>
      <c r="J856" s="180"/>
      <c r="K856" s="180"/>
      <c r="L856" s="180"/>
      <c r="M856" s="180"/>
      <c r="N856" s="180"/>
      <c r="O856" s="180"/>
      <c r="P856" s="180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</row>
    <row r="857">
      <c r="A857" s="180"/>
      <c r="B857" s="180"/>
      <c r="C857" s="180"/>
      <c r="D857" s="180"/>
      <c r="E857" s="180"/>
      <c r="F857" s="180"/>
      <c r="G857" s="180"/>
      <c r="H857" s="180"/>
      <c r="I857" s="180"/>
      <c r="J857" s="180"/>
      <c r="K857" s="180"/>
      <c r="L857" s="180"/>
      <c r="M857" s="180"/>
      <c r="N857" s="180"/>
      <c r="O857" s="180"/>
      <c r="P857" s="180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</row>
    <row r="858">
      <c r="A858" s="180"/>
      <c r="B858" s="180"/>
      <c r="C858" s="180"/>
      <c r="D858" s="180"/>
      <c r="E858" s="180"/>
      <c r="F858" s="180"/>
      <c r="G858" s="180"/>
      <c r="H858" s="180"/>
      <c r="I858" s="180"/>
      <c r="J858" s="180"/>
      <c r="K858" s="180"/>
      <c r="L858" s="180"/>
      <c r="M858" s="180"/>
      <c r="N858" s="180"/>
      <c r="O858" s="180"/>
      <c r="P858" s="180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</row>
    <row r="859">
      <c r="A859" s="180"/>
      <c r="B859" s="180"/>
      <c r="C859" s="180"/>
      <c r="D859" s="180"/>
      <c r="E859" s="180"/>
      <c r="F859" s="180"/>
      <c r="G859" s="180"/>
      <c r="H859" s="180"/>
      <c r="I859" s="180"/>
      <c r="J859" s="180"/>
      <c r="K859" s="180"/>
      <c r="L859" s="180"/>
      <c r="M859" s="180"/>
      <c r="N859" s="180"/>
      <c r="O859" s="180"/>
      <c r="P859" s="180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</row>
    <row r="860">
      <c r="A860" s="180"/>
      <c r="B860" s="180"/>
      <c r="C860" s="180"/>
      <c r="D860" s="180"/>
      <c r="E860" s="180"/>
      <c r="F860" s="180"/>
      <c r="G860" s="180"/>
      <c r="H860" s="180"/>
      <c r="I860" s="180"/>
      <c r="J860" s="180"/>
      <c r="K860" s="180"/>
      <c r="L860" s="180"/>
      <c r="M860" s="180"/>
      <c r="N860" s="180"/>
      <c r="O860" s="180"/>
      <c r="P860" s="180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  <c r="AB860" s="180"/>
      <c r="AC860" s="180"/>
      <c r="AD860" s="180"/>
    </row>
    <row r="861">
      <c r="A861" s="180"/>
      <c r="B861" s="18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  <c r="AB861" s="180"/>
      <c r="AC861" s="180"/>
      <c r="AD861" s="180"/>
    </row>
    <row r="862">
      <c r="A862" s="180"/>
      <c r="B862" s="180"/>
      <c r="C862" s="180"/>
      <c r="D862" s="180"/>
      <c r="E862" s="180"/>
      <c r="F862" s="180"/>
      <c r="G862" s="180"/>
      <c r="H862" s="180"/>
      <c r="I862" s="180"/>
      <c r="J862" s="180"/>
      <c r="K862" s="180"/>
      <c r="L862" s="180"/>
      <c r="M862" s="180"/>
      <c r="N862" s="180"/>
      <c r="O862" s="180"/>
      <c r="P862" s="180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  <c r="AA862" s="180"/>
      <c r="AB862" s="180"/>
      <c r="AC862" s="180"/>
      <c r="AD862" s="180"/>
    </row>
    <row r="863">
      <c r="A863" s="180"/>
      <c r="B863" s="180"/>
      <c r="C863" s="180"/>
      <c r="D863" s="180"/>
      <c r="E863" s="180"/>
      <c r="F863" s="180"/>
      <c r="G863" s="180"/>
      <c r="H863" s="180"/>
      <c r="I863" s="180"/>
      <c r="J863" s="180"/>
      <c r="K863" s="180"/>
      <c r="L863" s="180"/>
      <c r="M863" s="180"/>
      <c r="N863" s="180"/>
      <c r="O863" s="180"/>
      <c r="P863" s="180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  <c r="AA863" s="180"/>
      <c r="AB863" s="180"/>
      <c r="AC863" s="180"/>
      <c r="AD863" s="180"/>
    </row>
    <row r="864">
      <c r="A864" s="180"/>
      <c r="B864" s="180"/>
      <c r="C864" s="180"/>
      <c r="D864" s="180"/>
      <c r="E864" s="180"/>
      <c r="F864" s="180"/>
      <c r="G864" s="180"/>
      <c r="H864" s="180"/>
      <c r="I864" s="180"/>
      <c r="J864" s="180"/>
      <c r="K864" s="180"/>
      <c r="L864" s="180"/>
      <c r="M864" s="180"/>
      <c r="N864" s="180"/>
      <c r="O864" s="180"/>
      <c r="P864" s="180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  <c r="AA864" s="180"/>
      <c r="AB864" s="180"/>
      <c r="AC864" s="180"/>
      <c r="AD864" s="180"/>
    </row>
    <row r="865">
      <c r="A865" s="180"/>
      <c r="B865" s="180"/>
      <c r="C865" s="180"/>
      <c r="D865" s="180"/>
      <c r="E865" s="180"/>
      <c r="F865" s="180"/>
      <c r="G865" s="180"/>
      <c r="H865" s="180"/>
      <c r="I865" s="180"/>
      <c r="J865" s="180"/>
      <c r="K865" s="180"/>
      <c r="L865" s="180"/>
      <c r="M865" s="180"/>
      <c r="N865" s="180"/>
      <c r="O865" s="180"/>
      <c r="P865" s="180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  <c r="AA865" s="180"/>
      <c r="AB865" s="180"/>
      <c r="AC865" s="180"/>
      <c r="AD865" s="180"/>
    </row>
    <row r="866">
      <c r="A866" s="180"/>
      <c r="B866" s="180"/>
      <c r="C866" s="180"/>
      <c r="D866" s="180"/>
      <c r="E866" s="180"/>
      <c r="F866" s="180"/>
      <c r="G866" s="180"/>
      <c r="H866" s="180"/>
      <c r="I866" s="180"/>
      <c r="J866" s="180"/>
      <c r="K866" s="180"/>
      <c r="L866" s="180"/>
      <c r="M866" s="180"/>
      <c r="N866" s="180"/>
      <c r="O866" s="180"/>
      <c r="P866" s="180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  <c r="AA866" s="180"/>
      <c r="AB866" s="180"/>
      <c r="AC866" s="180"/>
      <c r="AD866" s="180"/>
    </row>
    <row r="867">
      <c r="A867" s="180"/>
      <c r="B867" s="180"/>
      <c r="C867" s="180"/>
      <c r="D867" s="180"/>
      <c r="E867" s="180"/>
      <c r="F867" s="180"/>
      <c r="G867" s="180"/>
      <c r="H867" s="180"/>
      <c r="I867" s="180"/>
      <c r="J867" s="180"/>
      <c r="K867" s="180"/>
      <c r="L867" s="180"/>
      <c r="M867" s="180"/>
      <c r="N867" s="180"/>
      <c r="O867" s="180"/>
      <c r="P867" s="180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  <c r="AA867" s="180"/>
      <c r="AB867" s="180"/>
      <c r="AC867" s="180"/>
      <c r="AD867" s="180"/>
    </row>
    <row r="868">
      <c r="A868" s="180"/>
      <c r="B868" s="180"/>
      <c r="C868" s="180"/>
      <c r="D868" s="180"/>
      <c r="E868" s="180"/>
      <c r="F868" s="180"/>
      <c r="G868" s="180"/>
      <c r="H868" s="180"/>
      <c r="I868" s="180"/>
      <c r="J868" s="180"/>
      <c r="K868" s="180"/>
      <c r="L868" s="180"/>
      <c r="M868" s="180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  <c r="AA868" s="180"/>
      <c r="AB868" s="180"/>
      <c r="AC868" s="180"/>
      <c r="AD868" s="180"/>
    </row>
    <row r="869">
      <c r="A869" s="180"/>
      <c r="B869" s="180"/>
      <c r="C869" s="180"/>
      <c r="D869" s="180"/>
      <c r="E869" s="180"/>
      <c r="F869" s="180"/>
      <c r="G869" s="180"/>
      <c r="H869" s="180"/>
      <c r="I869" s="180"/>
      <c r="J869" s="180"/>
      <c r="K869" s="180"/>
      <c r="L869" s="180"/>
      <c r="M869" s="180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  <c r="AA869" s="180"/>
      <c r="AB869" s="180"/>
      <c r="AC869" s="180"/>
      <c r="AD869" s="180"/>
    </row>
    <row r="870">
      <c r="A870" s="180"/>
      <c r="B870" s="180"/>
      <c r="C870" s="180"/>
      <c r="D870" s="180"/>
      <c r="E870" s="180"/>
      <c r="F870" s="180"/>
      <c r="G870" s="180"/>
      <c r="H870" s="180"/>
      <c r="I870" s="180"/>
      <c r="J870" s="180"/>
      <c r="K870" s="180"/>
      <c r="L870" s="180"/>
      <c r="M870" s="180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  <c r="AA870" s="180"/>
      <c r="AB870" s="180"/>
      <c r="AC870" s="180"/>
      <c r="AD870" s="180"/>
    </row>
    <row r="871">
      <c r="A871" s="180"/>
      <c r="B871" s="180"/>
      <c r="C871" s="180"/>
      <c r="D871" s="180"/>
      <c r="E871" s="180"/>
      <c r="F871" s="180"/>
      <c r="G871" s="180"/>
      <c r="H871" s="180"/>
      <c r="I871" s="180"/>
      <c r="J871" s="180"/>
      <c r="K871" s="180"/>
      <c r="L871" s="180"/>
      <c r="M871" s="180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  <c r="AA871" s="180"/>
      <c r="AB871" s="180"/>
      <c r="AC871" s="180"/>
      <c r="AD871" s="180"/>
    </row>
    <row r="872">
      <c r="A872" s="180"/>
      <c r="B872" s="180"/>
      <c r="C872" s="180"/>
      <c r="D872" s="180"/>
      <c r="E872" s="180"/>
      <c r="F872" s="180"/>
      <c r="G872" s="180"/>
      <c r="H872" s="180"/>
      <c r="I872" s="180"/>
      <c r="J872" s="180"/>
      <c r="K872" s="180"/>
      <c r="L872" s="180"/>
      <c r="M872" s="180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  <c r="AA872" s="180"/>
      <c r="AB872" s="180"/>
      <c r="AC872" s="180"/>
      <c r="AD872" s="180"/>
    </row>
    <row r="873">
      <c r="A873" s="180"/>
      <c r="B873" s="180"/>
      <c r="C873" s="180"/>
      <c r="D873" s="180"/>
      <c r="E873" s="180"/>
      <c r="F873" s="180"/>
      <c r="G873" s="180"/>
      <c r="H873" s="180"/>
      <c r="I873" s="180"/>
      <c r="J873" s="180"/>
      <c r="K873" s="180"/>
      <c r="L873" s="180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  <c r="AA873" s="180"/>
      <c r="AB873" s="180"/>
      <c r="AC873" s="180"/>
      <c r="AD873" s="180"/>
    </row>
    <row r="874">
      <c r="A874" s="180"/>
      <c r="B874" s="180"/>
      <c r="C874" s="180"/>
      <c r="D874" s="180"/>
      <c r="E874" s="180"/>
      <c r="F874" s="180"/>
      <c r="G874" s="180"/>
      <c r="H874" s="180"/>
      <c r="I874" s="180"/>
      <c r="J874" s="180"/>
      <c r="K874" s="180"/>
      <c r="L874" s="180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  <c r="AA874" s="180"/>
      <c r="AB874" s="180"/>
      <c r="AC874" s="180"/>
      <c r="AD874" s="180"/>
    </row>
    <row r="875">
      <c r="A875" s="180"/>
      <c r="B875" s="180"/>
      <c r="C875" s="180"/>
      <c r="D875" s="180"/>
      <c r="E875" s="180"/>
      <c r="F875" s="180"/>
      <c r="G875" s="180"/>
      <c r="H875" s="180"/>
      <c r="I875" s="180"/>
      <c r="J875" s="180"/>
      <c r="K875" s="180"/>
      <c r="L875" s="180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  <c r="AA875" s="180"/>
      <c r="AB875" s="180"/>
      <c r="AC875" s="180"/>
      <c r="AD875" s="180"/>
    </row>
    <row r="876">
      <c r="A876" s="180"/>
      <c r="B876" s="180"/>
      <c r="C876" s="180"/>
      <c r="D876" s="180"/>
      <c r="E876" s="180"/>
      <c r="F876" s="180"/>
      <c r="G876" s="180"/>
      <c r="H876" s="180"/>
      <c r="I876" s="180"/>
      <c r="J876" s="180"/>
      <c r="K876" s="180"/>
      <c r="L876" s="180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  <c r="AA876" s="180"/>
      <c r="AB876" s="180"/>
      <c r="AC876" s="180"/>
      <c r="AD876" s="180"/>
    </row>
    <row r="877">
      <c r="A877" s="180"/>
      <c r="B877" s="180"/>
      <c r="C877" s="180"/>
      <c r="D877" s="180"/>
      <c r="E877" s="180"/>
      <c r="F877" s="180"/>
      <c r="G877" s="180"/>
      <c r="H877" s="180"/>
      <c r="I877" s="180"/>
      <c r="J877" s="180"/>
      <c r="K877" s="180"/>
      <c r="L877" s="180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  <c r="AA877" s="180"/>
      <c r="AB877" s="180"/>
      <c r="AC877" s="180"/>
      <c r="AD877" s="180"/>
    </row>
    <row r="878">
      <c r="A878" s="180"/>
      <c r="B878" s="180"/>
      <c r="C878" s="180"/>
      <c r="D878" s="180"/>
      <c r="E878" s="180"/>
      <c r="F878" s="180"/>
      <c r="G878" s="180"/>
      <c r="H878" s="180"/>
      <c r="I878" s="180"/>
      <c r="J878" s="180"/>
      <c r="K878" s="180"/>
      <c r="L878" s="180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  <c r="AA878" s="180"/>
      <c r="AB878" s="180"/>
      <c r="AC878" s="180"/>
      <c r="AD878" s="180"/>
    </row>
    <row r="879">
      <c r="A879" s="180"/>
      <c r="B879" s="180"/>
      <c r="C879" s="180"/>
      <c r="D879" s="180"/>
      <c r="E879" s="180"/>
      <c r="F879" s="180"/>
      <c r="G879" s="180"/>
      <c r="H879" s="180"/>
      <c r="I879" s="180"/>
      <c r="J879" s="180"/>
      <c r="K879" s="180"/>
      <c r="L879" s="180"/>
      <c r="M879" s="180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  <c r="AA879" s="180"/>
      <c r="AB879" s="180"/>
      <c r="AC879" s="180"/>
      <c r="AD879" s="180"/>
    </row>
    <row r="880">
      <c r="A880" s="180"/>
      <c r="B880" s="180"/>
      <c r="C880" s="180"/>
      <c r="D880" s="180"/>
      <c r="E880" s="180"/>
      <c r="F880" s="180"/>
      <c r="G880" s="180"/>
      <c r="H880" s="180"/>
      <c r="I880" s="180"/>
      <c r="J880" s="180"/>
      <c r="K880" s="180"/>
      <c r="L880" s="180"/>
      <c r="M880" s="180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  <c r="AA880" s="180"/>
      <c r="AB880" s="180"/>
      <c r="AC880" s="180"/>
      <c r="AD880" s="180"/>
    </row>
    <row r="881">
      <c r="A881" s="180"/>
      <c r="B881" s="180"/>
      <c r="C881" s="180"/>
      <c r="D881" s="180"/>
      <c r="E881" s="180"/>
      <c r="F881" s="180"/>
      <c r="G881" s="180"/>
      <c r="H881" s="180"/>
      <c r="I881" s="180"/>
      <c r="J881" s="180"/>
      <c r="K881" s="180"/>
      <c r="L881" s="180"/>
      <c r="M881" s="180"/>
      <c r="N881" s="180"/>
      <c r="O881" s="180"/>
      <c r="P881" s="180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  <c r="AA881" s="180"/>
      <c r="AB881" s="180"/>
      <c r="AC881" s="180"/>
      <c r="AD881" s="180"/>
    </row>
    <row r="882">
      <c r="A882" s="180"/>
      <c r="B882" s="180"/>
      <c r="C882" s="180"/>
      <c r="D882" s="180"/>
      <c r="E882" s="180"/>
      <c r="F882" s="180"/>
      <c r="G882" s="180"/>
      <c r="H882" s="180"/>
      <c r="I882" s="180"/>
      <c r="J882" s="180"/>
      <c r="K882" s="180"/>
      <c r="L882" s="180"/>
      <c r="M882" s="180"/>
      <c r="N882" s="180"/>
      <c r="O882" s="180"/>
      <c r="P882" s="180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  <c r="AA882" s="180"/>
      <c r="AB882" s="180"/>
      <c r="AC882" s="180"/>
      <c r="AD882" s="180"/>
    </row>
    <row r="883">
      <c r="A883" s="180"/>
      <c r="B883" s="180"/>
      <c r="C883" s="180"/>
      <c r="D883" s="180"/>
      <c r="E883" s="180"/>
      <c r="F883" s="180"/>
      <c r="G883" s="180"/>
      <c r="H883" s="180"/>
      <c r="I883" s="180"/>
      <c r="J883" s="180"/>
      <c r="K883" s="180"/>
      <c r="L883" s="180"/>
      <c r="M883" s="180"/>
      <c r="N883" s="180"/>
      <c r="O883" s="180"/>
      <c r="P883" s="180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  <c r="AA883" s="180"/>
      <c r="AB883" s="180"/>
      <c r="AC883" s="180"/>
      <c r="AD883" s="180"/>
    </row>
    <row r="884">
      <c r="A884" s="180"/>
      <c r="B884" s="180"/>
      <c r="C884" s="180"/>
      <c r="D884" s="180"/>
      <c r="E884" s="180"/>
      <c r="F884" s="180"/>
      <c r="G884" s="180"/>
      <c r="H884" s="180"/>
      <c r="I884" s="180"/>
      <c r="J884" s="180"/>
      <c r="K884" s="180"/>
      <c r="L884" s="180"/>
      <c r="M884" s="180"/>
      <c r="N884" s="180"/>
      <c r="O884" s="180"/>
      <c r="P884" s="180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  <c r="AA884" s="180"/>
      <c r="AB884" s="180"/>
      <c r="AC884" s="180"/>
      <c r="AD884" s="180"/>
    </row>
    <row r="885">
      <c r="A885" s="180"/>
      <c r="B885" s="180"/>
      <c r="C885" s="180"/>
      <c r="D885" s="180"/>
      <c r="E885" s="180"/>
      <c r="F885" s="180"/>
      <c r="G885" s="180"/>
      <c r="H885" s="180"/>
      <c r="I885" s="180"/>
      <c r="J885" s="180"/>
      <c r="K885" s="180"/>
      <c r="L885" s="180"/>
      <c r="M885" s="180"/>
      <c r="N885" s="180"/>
      <c r="O885" s="180"/>
      <c r="P885" s="180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  <c r="AA885" s="180"/>
      <c r="AB885" s="180"/>
      <c r="AC885" s="180"/>
      <c r="AD885" s="180"/>
    </row>
    <row r="886">
      <c r="A886" s="180"/>
      <c r="B886" s="180"/>
      <c r="C886" s="180"/>
      <c r="D886" s="180"/>
      <c r="E886" s="180"/>
      <c r="F886" s="180"/>
      <c r="G886" s="180"/>
      <c r="H886" s="180"/>
      <c r="I886" s="180"/>
      <c r="J886" s="180"/>
      <c r="K886" s="180"/>
      <c r="L886" s="180"/>
      <c r="M886" s="180"/>
      <c r="N886" s="180"/>
      <c r="O886" s="180"/>
      <c r="P886" s="180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  <c r="AA886" s="180"/>
      <c r="AB886" s="180"/>
      <c r="AC886" s="180"/>
      <c r="AD886" s="180"/>
    </row>
    <row r="887">
      <c r="A887" s="180"/>
      <c r="B887" s="180"/>
      <c r="C887" s="180"/>
      <c r="D887" s="180"/>
      <c r="E887" s="180"/>
      <c r="F887" s="180"/>
      <c r="G887" s="180"/>
      <c r="H887" s="180"/>
      <c r="I887" s="180"/>
      <c r="J887" s="180"/>
      <c r="K887" s="180"/>
      <c r="L887" s="180"/>
      <c r="M887" s="180"/>
      <c r="N887" s="180"/>
      <c r="O887" s="180"/>
      <c r="P887" s="180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  <c r="AA887" s="180"/>
      <c r="AB887" s="180"/>
      <c r="AC887" s="180"/>
      <c r="AD887" s="180"/>
    </row>
    <row r="888">
      <c r="A888" s="180"/>
      <c r="B888" s="180"/>
      <c r="C888" s="180"/>
      <c r="D888" s="180"/>
      <c r="E888" s="180"/>
      <c r="F888" s="180"/>
      <c r="G888" s="180"/>
      <c r="H888" s="180"/>
      <c r="I888" s="180"/>
      <c r="J888" s="180"/>
      <c r="K888" s="180"/>
      <c r="L888" s="180"/>
      <c r="M888" s="180"/>
      <c r="N888" s="180"/>
      <c r="O888" s="180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</row>
    <row r="889">
      <c r="A889" s="180"/>
      <c r="B889" s="180"/>
      <c r="C889" s="180"/>
      <c r="D889" s="180"/>
      <c r="E889" s="180"/>
      <c r="F889" s="180"/>
      <c r="G889" s="180"/>
      <c r="H889" s="180"/>
      <c r="I889" s="180"/>
      <c r="J889" s="180"/>
      <c r="K889" s="180"/>
      <c r="L889" s="180"/>
      <c r="M889" s="180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</row>
    <row r="890">
      <c r="A890" s="180"/>
      <c r="B890" s="180"/>
      <c r="C890" s="180"/>
      <c r="D890" s="180"/>
      <c r="E890" s="180"/>
      <c r="F890" s="180"/>
      <c r="G890" s="180"/>
      <c r="H890" s="180"/>
      <c r="I890" s="180"/>
      <c r="J890" s="180"/>
      <c r="K890" s="180"/>
      <c r="L890" s="180"/>
      <c r="M890" s="180"/>
      <c r="N890" s="180"/>
      <c r="O890" s="180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</row>
    <row r="891">
      <c r="A891" s="180"/>
      <c r="B891" s="180"/>
      <c r="C891" s="180"/>
      <c r="D891" s="180"/>
      <c r="E891" s="180"/>
      <c r="F891" s="180"/>
      <c r="G891" s="180"/>
      <c r="H891" s="180"/>
      <c r="I891" s="180"/>
      <c r="J891" s="180"/>
      <c r="K891" s="180"/>
      <c r="L891" s="180"/>
      <c r="M891" s="180"/>
      <c r="N891" s="180"/>
      <c r="O891" s="180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</row>
    <row r="892">
      <c r="A892" s="180"/>
      <c r="B892" s="180"/>
      <c r="C892" s="180"/>
      <c r="D892" s="180"/>
      <c r="E892" s="180"/>
      <c r="F892" s="180"/>
      <c r="G892" s="180"/>
      <c r="H892" s="180"/>
      <c r="I892" s="180"/>
      <c r="J892" s="180"/>
      <c r="K892" s="180"/>
      <c r="L892" s="180"/>
      <c r="M892" s="180"/>
      <c r="N892" s="180"/>
      <c r="O892" s="180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</row>
    <row r="893">
      <c r="A893" s="180"/>
      <c r="B893" s="180"/>
      <c r="C893" s="180"/>
      <c r="D893" s="180"/>
      <c r="E893" s="180"/>
      <c r="F893" s="180"/>
      <c r="G893" s="180"/>
      <c r="H893" s="180"/>
      <c r="I893" s="180"/>
      <c r="J893" s="180"/>
      <c r="K893" s="180"/>
      <c r="L893" s="180"/>
      <c r="M893" s="180"/>
      <c r="N893" s="180"/>
      <c r="O893" s="180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</row>
    <row r="894">
      <c r="A894" s="180"/>
      <c r="B894" s="180"/>
      <c r="C894" s="180"/>
      <c r="D894" s="180"/>
      <c r="E894" s="180"/>
      <c r="F894" s="180"/>
      <c r="G894" s="180"/>
      <c r="H894" s="180"/>
      <c r="I894" s="180"/>
      <c r="J894" s="180"/>
      <c r="K894" s="180"/>
      <c r="L894" s="180"/>
      <c r="M894" s="180"/>
      <c r="N894" s="180"/>
      <c r="O894" s="180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</row>
    <row r="895">
      <c r="A895" s="180"/>
      <c r="B895" s="180"/>
      <c r="C895" s="180"/>
      <c r="D895" s="180"/>
      <c r="E895" s="180"/>
      <c r="F895" s="180"/>
      <c r="G895" s="180"/>
      <c r="H895" s="180"/>
      <c r="I895" s="180"/>
      <c r="J895" s="180"/>
      <c r="K895" s="180"/>
      <c r="L895" s="180"/>
      <c r="M895" s="180"/>
      <c r="N895" s="180"/>
      <c r="O895" s="180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</row>
    <row r="896">
      <c r="A896" s="180"/>
      <c r="B896" s="180"/>
      <c r="C896" s="180"/>
      <c r="D896" s="180"/>
      <c r="E896" s="180"/>
      <c r="F896" s="180"/>
      <c r="G896" s="180"/>
      <c r="H896" s="180"/>
      <c r="I896" s="180"/>
      <c r="J896" s="180"/>
      <c r="K896" s="180"/>
      <c r="L896" s="180"/>
      <c r="M896" s="180"/>
      <c r="N896" s="180"/>
      <c r="O896" s="180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  <c r="AB896" s="180"/>
      <c r="AC896" s="180"/>
      <c r="AD896" s="180"/>
    </row>
    <row r="897">
      <c r="A897" s="180"/>
      <c r="B897" s="180"/>
      <c r="C897" s="180"/>
      <c r="D897" s="180"/>
      <c r="E897" s="180"/>
      <c r="F897" s="180"/>
      <c r="G897" s="180"/>
      <c r="H897" s="180"/>
      <c r="I897" s="180"/>
      <c r="J897" s="180"/>
      <c r="K897" s="180"/>
      <c r="L897" s="180"/>
      <c r="M897" s="180"/>
      <c r="N897" s="180"/>
      <c r="O897" s="180"/>
      <c r="P897" s="180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  <c r="AA897" s="180"/>
      <c r="AB897" s="180"/>
      <c r="AC897" s="180"/>
      <c r="AD897" s="180"/>
    </row>
    <row r="898">
      <c r="A898" s="180"/>
      <c r="B898" s="180"/>
      <c r="C898" s="180"/>
      <c r="D898" s="180"/>
      <c r="E898" s="180"/>
      <c r="F898" s="180"/>
      <c r="G898" s="180"/>
      <c r="H898" s="180"/>
      <c r="I898" s="180"/>
      <c r="J898" s="180"/>
      <c r="K898" s="180"/>
      <c r="L898" s="180"/>
      <c r="M898" s="180"/>
      <c r="N898" s="180"/>
      <c r="O898" s="180"/>
      <c r="P898" s="180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  <c r="AA898" s="180"/>
      <c r="AB898" s="180"/>
      <c r="AC898" s="180"/>
      <c r="AD898" s="180"/>
    </row>
    <row r="899">
      <c r="A899" s="180"/>
      <c r="B899" s="180"/>
      <c r="C899" s="180"/>
      <c r="D899" s="180"/>
      <c r="E899" s="180"/>
      <c r="F899" s="180"/>
      <c r="G899" s="180"/>
      <c r="H899" s="180"/>
      <c r="I899" s="180"/>
      <c r="J899" s="180"/>
      <c r="K899" s="180"/>
      <c r="L899" s="180"/>
      <c r="M899" s="180"/>
      <c r="N899" s="180"/>
      <c r="O899" s="180"/>
      <c r="P899" s="180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  <c r="AA899" s="180"/>
      <c r="AB899" s="180"/>
      <c r="AC899" s="180"/>
      <c r="AD899" s="180"/>
    </row>
    <row r="900">
      <c r="A900" s="180"/>
      <c r="B900" s="180"/>
      <c r="C900" s="180"/>
      <c r="D900" s="180"/>
      <c r="E900" s="180"/>
      <c r="F900" s="180"/>
      <c r="G900" s="180"/>
      <c r="H900" s="180"/>
      <c r="I900" s="180"/>
      <c r="J900" s="180"/>
      <c r="K900" s="180"/>
      <c r="L900" s="180"/>
      <c r="M900" s="180"/>
      <c r="N900" s="180"/>
      <c r="O900" s="180"/>
      <c r="P900" s="180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  <c r="AA900" s="180"/>
      <c r="AB900" s="180"/>
      <c r="AC900" s="180"/>
      <c r="AD900" s="180"/>
    </row>
    <row r="901">
      <c r="A901" s="180"/>
      <c r="B901" s="180"/>
      <c r="C901" s="180"/>
      <c r="D901" s="180"/>
      <c r="E901" s="180"/>
      <c r="F901" s="180"/>
      <c r="G901" s="180"/>
      <c r="H901" s="180"/>
      <c r="I901" s="180"/>
      <c r="J901" s="180"/>
      <c r="K901" s="180"/>
      <c r="L901" s="180"/>
      <c r="M901" s="180"/>
      <c r="N901" s="180"/>
      <c r="O901" s="180"/>
      <c r="P901" s="180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  <c r="AA901" s="180"/>
      <c r="AB901" s="180"/>
      <c r="AC901" s="180"/>
      <c r="AD901" s="180"/>
    </row>
    <row r="902">
      <c r="A902" s="180"/>
      <c r="B902" s="180"/>
      <c r="C902" s="180"/>
      <c r="D902" s="180"/>
      <c r="E902" s="180"/>
      <c r="F902" s="180"/>
      <c r="G902" s="180"/>
      <c r="H902" s="180"/>
      <c r="I902" s="180"/>
      <c r="J902" s="180"/>
      <c r="K902" s="180"/>
      <c r="L902" s="180"/>
      <c r="M902" s="180"/>
      <c r="N902" s="180"/>
      <c r="O902" s="180"/>
      <c r="P902" s="180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  <c r="AA902" s="180"/>
      <c r="AB902" s="180"/>
      <c r="AC902" s="180"/>
      <c r="AD902" s="180"/>
    </row>
    <row r="903">
      <c r="A903" s="180"/>
      <c r="B903" s="180"/>
      <c r="C903" s="180"/>
      <c r="D903" s="180"/>
      <c r="E903" s="180"/>
      <c r="F903" s="180"/>
      <c r="G903" s="180"/>
      <c r="H903" s="180"/>
      <c r="I903" s="180"/>
      <c r="J903" s="180"/>
      <c r="K903" s="180"/>
      <c r="L903" s="180"/>
      <c r="M903" s="180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  <c r="AA903" s="180"/>
      <c r="AB903" s="180"/>
      <c r="AC903" s="180"/>
      <c r="AD903" s="180"/>
    </row>
    <row r="904">
      <c r="A904" s="180"/>
      <c r="B904" s="180"/>
      <c r="C904" s="180"/>
      <c r="D904" s="180"/>
      <c r="E904" s="180"/>
      <c r="F904" s="180"/>
      <c r="G904" s="180"/>
      <c r="H904" s="180"/>
      <c r="I904" s="180"/>
      <c r="J904" s="180"/>
      <c r="K904" s="180"/>
      <c r="L904" s="180"/>
      <c r="M904" s="180"/>
      <c r="N904" s="180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  <c r="AA904" s="180"/>
      <c r="AB904" s="180"/>
      <c r="AC904" s="180"/>
      <c r="AD904" s="180"/>
    </row>
    <row r="905">
      <c r="A905" s="180"/>
      <c r="B905" s="180"/>
      <c r="C905" s="180"/>
      <c r="D905" s="180"/>
      <c r="E905" s="180"/>
      <c r="F905" s="180"/>
      <c r="G905" s="180"/>
      <c r="H905" s="180"/>
      <c r="I905" s="180"/>
      <c r="J905" s="180"/>
      <c r="K905" s="180"/>
      <c r="L905" s="180"/>
      <c r="M905" s="180"/>
      <c r="N905" s="180"/>
      <c r="O905" s="180"/>
      <c r="P905" s="180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  <c r="AA905" s="180"/>
      <c r="AB905" s="180"/>
      <c r="AC905" s="180"/>
      <c r="AD905" s="180"/>
    </row>
    <row r="906">
      <c r="A906" s="180"/>
      <c r="B906" s="180"/>
      <c r="C906" s="180"/>
      <c r="D906" s="180"/>
      <c r="E906" s="180"/>
      <c r="F906" s="180"/>
      <c r="G906" s="180"/>
      <c r="H906" s="180"/>
      <c r="I906" s="180"/>
      <c r="J906" s="180"/>
      <c r="K906" s="180"/>
      <c r="L906" s="180"/>
      <c r="M906" s="180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  <c r="AA906" s="180"/>
      <c r="AB906" s="180"/>
      <c r="AC906" s="180"/>
      <c r="AD906" s="180"/>
    </row>
    <row r="907">
      <c r="A907" s="180"/>
      <c r="B907" s="180"/>
      <c r="C907" s="180"/>
      <c r="D907" s="180"/>
      <c r="E907" s="180"/>
      <c r="F907" s="180"/>
      <c r="G907" s="180"/>
      <c r="H907" s="180"/>
      <c r="I907" s="180"/>
      <c r="J907" s="180"/>
      <c r="K907" s="180"/>
      <c r="L907" s="180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  <c r="AA907" s="180"/>
      <c r="AB907" s="180"/>
      <c r="AC907" s="180"/>
      <c r="AD907" s="180"/>
    </row>
    <row r="908">
      <c r="A908" s="180"/>
      <c r="B908" s="180"/>
      <c r="C908" s="180"/>
      <c r="D908" s="180"/>
      <c r="E908" s="180"/>
      <c r="F908" s="180"/>
      <c r="G908" s="180"/>
      <c r="H908" s="180"/>
      <c r="I908" s="180"/>
      <c r="J908" s="180"/>
      <c r="K908" s="180"/>
      <c r="L908" s="180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  <c r="AA908" s="180"/>
      <c r="AB908" s="180"/>
      <c r="AC908" s="180"/>
      <c r="AD908" s="180"/>
    </row>
    <row r="909">
      <c r="A909" s="180"/>
      <c r="B909" s="180"/>
      <c r="C909" s="180"/>
      <c r="D909" s="180"/>
      <c r="E909" s="180"/>
      <c r="F909" s="180"/>
      <c r="G909" s="180"/>
      <c r="H909" s="180"/>
      <c r="I909" s="180"/>
      <c r="J909" s="180"/>
      <c r="K909" s="180"/>
      <c r="L909" s="180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  <c r="AA909" s="180"/>
      <c r="AB909" s="180"/>
      <c r="AC909" s="180"/>
      <c r="AD909" s="180"/>
    </row>
    <row r="910">
      <c r="A910" s="180"/>
      <c r="B910" s="180"/>
      <c r="C910" s="180"/>
      <c r="D910" s="180"/>
      <c r="E910" s="180"/>
      <c r="F910" s="180"/>
      <c r="G910" s="180"/>
      <c r="H910" s="180"/>
      <c r="I910" s="180"/>
      <c r="J910" s="180"/>
      <c r="K910" s="180"/>
      <c r="L910" s="180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  <c r="AA910" s="180"/>
      <c r="AB910" s="180"/>
      <c r="AC910" s="180"/>
      <c r="AD910" s="180"/>
    </row>
    <row r="911">
      <c r="A911" s="180"/>
      <c r="B911" s="180"/>
      <c r="C911" s="180"/>
      <c r="D911" s="180"/>
      <c r="E911" s="180"/>
      <c r="F911" s="180"/>
      <c r="G911" s="180"/>
      <c r="H911" s="180"/>
      <c r="I911" s="180"/>
      <c r="J911" s="180"/>
      <c r="K911" s="180"/>
      <c r="L911" s="180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  <c r="AA911" s="180"/>
      <c r="AB911" s="180"/>
      <c r="AC911" s="180"/>
      <c r="AD911" s="180"/>
    </row>
    <row r="912">
      <c r="A912" s="180"/>
      <c r="B912" s="180"/>
      <c r="C912" s="180"/>
      <c r="D912" s="180"/>
      <c r="E912" s="180"/>
      <c r="F912" s="180"/>
      <c r="G912" s="180"/>
      <c r="H912" s="180"/>
      <c r="I912" s="180"/>
      <c r="J912" s="180"/>
      <c r="K912" s="180"/>
      <c r="L912" s="180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  <c r="AA912" s="180"/>
      <c r="AB912" s="180"/>
      <c r="AC912" s="180"/>
      <c r="AD912" s="180"/>
    </row>
    <row r="913">
      <c r="A913" s="180"/>
      <c r="B913" s="180"/>
      <c r="C913" s="180"/>
      <c r="D913" s="180"/>
      <c r="E913" s="180"/>
      <c r="F913" s="180"/>
      <c r="G913" s="180"/>
      <c r="H913" s="180"/>
      <c r="I913" s="180"/>
      <c r="J913" s="180"/>
      <c r="K913" s="180"/>
      <c r="L913" s="180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  <c r="AA913" s="180"/>
      <c r="AB913" s="180"/>
      <c r="AC913" s="180"/>
      <c r="AD913" s="180"/>
    </row>
    <row r="914">
      <c r="A914" s="180"/>
      <c r="B914" s="180"/>
      <c r="C914" s="180"/>
      <c r="D914" s="180"/>
      <c r="E914" s="180"/>
      <c r="F914" s="180"/>
      <c r="G914" s="180"/>
      <c r="H914" s="180"/>
      <c r="I914" s="180"/>
      <c r="J914" s="180"/>
      <c r="K914" s="180"/>
      <c r="L914" s="180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  <c r="AB914" s="180"/>
      <c r="AC914" s="180"/>
      <c r="AD914" s="180"/>
    </row>
    <row r="915">
      <c r="A915" s="180"/>
      <c r="B915" s="180"/>
      <c r="C915" s="180"/>
      <c r="D915" s="180"/>
      <c r="E915" s="180"/>
      <c r="F915" s="180"/>
      <c r="G915" s="180"/>
      <c r="H915" s="180"/>
      <c r="I915" s="180"/>
      <c r="J915" s="180"/>
      <c r="K915" s="180"/>
      <c r="L915" s="180"/>
      <c r="M915" s="180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  <c r="AA915" s="180"/>
      <c r="AB915" s="180"/>
      <c r="AC915" s="180"/>
      <c r="AD915" s="180"/>
    </row>
    <row r="916">
      <c r="A916" s="180"/>
      <c r="B916" s="180"/>
      <c r="C916" s="180"/>
      <c r="D916" s="180"/>
      <c r="E916" s="180"/>
      <c r="F916" s="180"/>
      <c r="G916" s="180"/>
      <c r="H916" s="180"/>
      <c r="I916" s="180"/>
      <c r="J916" s="180"/>
      <c r="K916" s="180"/>
      <c r="L916" s="180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  <c r="AB916" s="180"/>
      <c r="AC916" s="180"/>
      <c r="AD916" s="180"/>
    </row>
    <row r="917">
      <c r="A917" s="180"/>
      <c r="B917" s="180"/>
      <c r="C917" s="180"/>
      <c r="D917" s="180"/>
      <c r="E917" s="180"/>
      <c r="F917" s="180"/>
      <c r="G917" s="180"/>
      <c r="H917" s="180"/>
      <c r="I917" s="180"/>
      <c r="J917" s="180"/>
      <c r="K917" s="180"/>
      <c r="L917" s="180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  <c r="AB917" s="180"/>
      <c r="AC917" s="180"/>
      <c r="AD917" s="180"/>
    </row>
    <row r="918">
      <c r="A918" s="180"/>
      <c r="B918" s="180"/>
      <c r="C918" s="180"/>
      <c r="D918" s="180"/>
      <c r="E918" s="180"/>
      <c r="F918" s="180"/>
      <c r="G918" s="180"/>
      <c r="H918" s="180"/>
      <c r="I918" s="180"/>
      <c r="J918" s="180"/>
      <c r="K918" s="180"/>
      <c r="L918" s="180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  <c r="AB918" s="180"/>
      <c r="AC918" s="180"/>
      <c r="AD918" s="180"/>
    </row>
    <row r="919">
      <c r="A919" s="180"/>
      <c r="B919" s="180"/>
      <c r="C919" s="180"/>
      <c r="D919" s="180"/>
      <c r="E919" s="180"/>
      <c r="F919" s="180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  <c r="AB919" s="180"/>
      <c r="AC919" s="180"/>
      <c r="AD919" s="180"/>
    </row>
    <row r="920">
      <c r="A920" s="180"/>
      <c r="B920" s="180"/>
      <c r="C920" s="180"/>
      <c r="D920" s="180"/>
      <c r="E920" s="180"/>
      <c r="F920" s="180"/>
      <c r="G920" s="180"/>
      <c r="H920" s="180"/>
      <c r="I920" s="180"/>
      <c r="J920" s="180"/>
      <c r="K920" s="180"/>
      <c r="L920" s="180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  <c r="AB920" s="180"/>
      <c r="AC920" s="180"/>
      <c r="AD920" s="180"/>
    </row>
    <row r="921">
      <c r="A921" s="180"/>
      <c r="B921" s="180"/>
      <c r="C921" s="180"/>
      <c r="D921" s="180"/>
      <c r="E921" s="180"/>
      <c r="F921" s="180"/>
      <c r="G921" s="180"/>
      <c r="H921" s="180"/>
      <c r="I921" s="180"/>
      <c r="J921" s="180"/>
      <c r="K921" s="180"/>
      <c r="L921" s="180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  <c r="AB921" s="180"/>
      <c r="AC921" s="180"/>
      <c r="AD921" s="180"/>
    </row>
    <row r="922">
      <c r="A922" s="180"/>
      <c r="B922" s="180"/>
      <c r="C922" s="180"/>
      <c r="D922" s="180"/>
      <c r="E922" s="180"/>
      <c r="F922" s="180"/>
      <c r="G922" s="180"/>
      <c r="H922" s="180"/>
      <c r="I922" s="180"/>
      <c r="J922" s="180"/>
      <c r="K922" s="180"/>
      <c r="L922" s="180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  <c r="AB922" s="180"/>
      <c r="AC922" s="180"/>
      <c r="AD922" s="180"/>
    </row>
    <row r="923">
      <c r="A923" s="180"/>
      <c r="B923" s="180"/>
      <c r="C923" s="180"/>
      <c r="D923" s="180"/>
      <c r="E923" s="180"/>
      <c r="F923" s="180"/>
      <c r="G923" s="180"/>
      <c r="H923" s="180"/>
      <c r="I923" s="180"/>
      <c r="J923" s="180"/>
      <c r="K923" s="180"/>
      <c r="L923" s="180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  <c r="AA923" s="180"/>
      <c r="AB923" s="180"/>
      <c r="AC923" s="180"/>
      <c r="AD923" s="180"/>
    </row>
    <row r="924">
      <c r="A924" s="180"/>
      <c r="B924" s="180"/>
      <c r="C924" s="180"/>
      <c r="D924" s="180"/>
      <c r="E924" s="180"/>
      <c r="F924" s="180"/>
      <c r="G924" s="180"/>
      <c r="H924" s="180"/>
      <c r="I924" s="180"/>
      <c r="J924" s="180"/>
      <c r="K924" s="180"/>
      <c r="L924" s="180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</row>
    <row r="925">
      <c r="A925" s="180"/>
      <c r="B925" s="180"/>
      <c r="C925" s="180"/>
      <c r="D925" s="180"/>
      <c r="E925" s="180"/>
      <c r="F925" s="180"/>
      <c r="G925" s="180"/>
      <c r="H925" s="180"/>
      <c r="I925" s="180"/>
      <c r="J925" s="180"/>
      <c r="K925" s="180"/>
      <c r="L925" s="180"/>
      <c r="M925" s="180"/>
      <c r="N925" s="180"/>
      <c r="O925" s="180"/>
      <c r="P925" s="180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</row>
    <row r="926">
      <c r="A926" s="180"/>
      <c r="B926" s="180"/>
      <c r="C926" s="180"/>
      <c r="D926" s="180"/>
      <c r="E926" s="180"/>
      <c r="F926" s="180"/>
      <c r="G926" s="180"/>
      <c r="H926" s="180"/>
      <c r="I926" s="180"/>
      <c r="J926" s="180"/>
      <c r="K926" s="180"/>
      <c r="L926" s="180"/>
      <c r="M926" s="180"/>
      <c r="N926" s="180"/>
      <c r="O926" s="180"/>
      <c r="P926" s="180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</row>
    <row r="927">
      <c r="A927" s="180"/>
      <c r="B927" s="180"/>
      <c r="C927" s="180"/>
      <c r="D927" s="180"/>
      <c r="E927" s="180"/>
      <c r="F927" s="180"/>
      <c r="G927" s="180"/>
      <c r="H927" s="180"/>
      <c r="I927" s="180"/>
      <c r="J927" s="180"/>
      <c r="K927" s="180"/>
      <c r="L927" s="180"/>
      <c r="M927" s="180"/>
      <c r="N927" s="180"/>
      <c r="O927" s="180"/>
      <c r="P927" s="180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</row>
    <row r="928">
      <c r="A928" s="180"/>
      <c r="B928" s="180"/>
      <c r="C928" s="180"/>
      <c r="D928" s="180"/>
      <c r="E928" s="180"/>
      <c r="F928" s="180"/>
      <c r="G928" s="180"/>
      <c r="H928" s="180"/>
      <c r="I928" s="180"/>
      <c r="J928" s="180"/>
      <c r="K928" s="180"/>
      <c r="L928" s="180"/>
      <c r="M928" s="180"/>
      <c r="N928" s="180"/>
      <c r="O928" s="180"/>
      <c r="P928" s="180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</row>
    <row r="929">
      <c r="A929" s="180"/>
      <c r="B929" s="180"/>
      <c r="C929" s="180"/>
      <c r="D929" s="180"/>
      <c r="E929" s="180"/>
      <c r="F929" s="180"/>
      <c r="G929" s="180"/>
      <c r="H929" s="180"/>
      <c r="I929" s="180"/>
      <c r="J929" s="180"/>
      <c r="K929" s="180"/>
      <c r="L929" s="180"/>
      <c r="M929" s="180"/>
      <c r="N929" s="180"/>
      <c r="O929" s="180"/>
      <c r="P929" s="180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</row>
    <row r="930">
      <c r="A930" s="180"/>
      <c r="B930" s="180"/>
      <c r="C930" s="180"/>
      <c r="D930" s="180"/>
      <c r="E930" s="180"/>
      <c r="F930" s="180"/>
      <c r="G930" s="180"/>
      <c r="H930" s="180"/>
      <c r="I930" s="180"/>
      <c r="J930" s="180"/>
      <c r="K930" s="180"/>
      <c r="L930" s="180"/>
      <c r="M930" s="180"/>
      <c r="N930" s="180"/>
      <c r="O930" s="180"/>
      <c r="P930" s="180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</row>
    <row r="931">
      <c r="A931" s="180"/>
      <c r="B931" s="180"/>
      <c r="C931" s="180"/>
      <c r="D931" s="180"/>
      <c r="E931" s="180"/>
      <c r="F931" s="180"/>
      <c r="G931" s="180"/>
      <c r="H931" s="180"/>
      <c r="I931" s="180"/>
      <c r="J931" s="180"/>
      <c r="K931" s="180"/>
      <c r="L931" s="180"/>
      <c r="M931" s="180"/>
      <c r="N931" s="180"/>
      <c r="O931" s="180"/>
      <c r="P931" s="180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</row>
    <row r="932">
      <c r="A932" s="180"/>
      <c r="B932" s="180"/>
      <c r="C932" s="180"/>
      <c r="D932" s="180"/>
      <c r="E932" s="180"/>
      <c r="F932" s="180"/>
      <c r="G932" s="180"/>
      <c r="H932" s="180"/>
      <c r="I932" s="180"/>
      <c r="J932" s="180"/>
      <c r="K932" s="180"/>
      <c r="L932" s="180"/>
      <c r="M932" s="180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</row>
    <row r="933">
      <c r="A933" s="180"/>
      <c r="B933" s="180"/>
      <c r="C933" s="180"/>
      <c r="D933" s="180"/>
      <c r="E933" s="180"/>
      <c r="F933" s="180"/>
      <c r="G933" s="180"/>
      <c r="H933" s="180"/>
      <c r="I933" s="180"/>
      <c r="J933" s="180"/>
      <c r="K933" s="180"/>
      <c r="L933" s="180"/>
      <c r="M933" s="180"/>
      <c r="N933" s="180"/>
      <c r="O933" s="180"/>
      <c r="P933" s="180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  <c r="AA933" s="180"/>
      <c r="AB933" s="180"/>
      <c r="AC933" s="180"/>
      <c r="AD933" s="180"/>
    </row>
    <row r="934">
      <c r="A934" s="180"/>
      <c r="B934" s="180"/>
      <c r="C934" s="180"/>
      <c r="D934" s="180"/>
      <c r="E934" s="180"/>
      <c r="F934" s="180"/>
      <c r="G934" s="180"/>
      <c r="H934" s="180"/>
      <c r="I934" s="180"/>
      <c r="J934" s="180"/>
      <c r="K934" s="180"/>
      <c r="L934" s="180"/>
      <c r="M934" s="180"/>
      <c r="N934" s="180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  <c r="AA934" s="180"/>
      <c r="AB934" s="180"/>
      <c r="AC934" s="180"/>
      <c r="AD934" s="180"/>
    </row>
    <row r="935">
      <c r="A935" s="180"/>
      <c r="B935" s="180"/>
      <c r="C935" s="180"/>
      <c r="D935" s="180"/>
      <c r="E935" s="180"/>
      <c r="F935" s="180"/>
      <c r="G935" s="180"/>
      <c r="H935" s="180"/>
      <c r="I935" s="180"/>
      <c r="J935" s="180"/>
      <c r="K935" s="180"/>
      <c r="L935" s="180"/>
      <c r="M935" s="180"/>
      <c r="N935" s="180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  <c r="AA935" s="180"/>
      <c r="AB935" s="180"/>
      <c r="AC935" s="180"/>
      <c r="AD935" s="180"/>
    </row>
    <row r="936">
      <c r="A936" s="180"/>
      <c r="B936" s="180"/>
      <c r="C936" s="180"/>
      <c r="D936" s="180"/>
      <c r="E936" s="180"/>
      <c r="F936" s="180"/>
      <c r="G936" s="180"/>
      <c r="H936" s="180"/>
      <c r="I936" s="180"/>
      <c r="J936" s="180"/>
      <c r="K936" s="180"/>
      <c r="L936" s="180"/>
      <c r="M936" s="180"/>
      <c r="N936" s="180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  <c r="AA936" s="180"/>
      <c r="AB936" s="180"/>
      <c r="AC936" s="180"/>
      <c r="AD936" s="180"/>
    </row>
    <row r="937">
      <c r="A937" s="180"/>
      <c r="B937" s="180"/>
      <c r="C937" s="180"/>
      <c r="D937" s="180"/>
      <c r="E937" s="180"/>
      <c r="F937" s="180"/>
      <c r="G937" s="180"/>
      <c r="H937" s="180"/>
      <c r="I937" s="180"/>
      <c r="J937" s="180"/>
      <c r="K937" s="180"/>
      <c r="L937" s="180"/>
      <c r="M937" s="180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  <c r="AA937" s="180"/>
      <c r="AB937" s="180"/>
      <c r="AC937" s="180"/>
      <c r="AD937" s="180"/>
    </row>
    <row r="938">
      <c r="A938" s="180"/>
      <c r="B938" s="180"/>
      <c r="C938" s="180"/>
      <c r="D938" s="180"/>
      <c r="E938" s="180"/>
      <c r="F938" s="180"/>
      <c r="G938" s="180"/>
      <c r="H938" s="180"/>
      <c r="I938" s="180"/>
      <c r="J938" s="180"/>
      <c r="K938" s="180"/>
      <c r="L938" s="180"/>
      <c r="M938" s="180"/>
      <c r="N938" s="180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  <c r="AA938" s="180"/>
      <c r="AB938" s="180"/>
      <c r="AC938" s="180"/>
      <c r="AD938" s="180"/>
    </row>
    <row r="939">
      <c r="A939" s="180"/>
      <c r="B939" s="180"/>
      <c r="C939" s="180"/>
      <c r="D939" s="180"/>
      <c r="E939" s="180"/>
      <c r="F939" s="180"/>
      <c r="G939" s="180"/>
      <c r="H939" s="180"/>
      <c r="I939" s="180"/>
      <c r="J939" s="180"/>
      <c r="K939" s="180"/>
      <c r="L939" s="180"/>
      <c r="M939" s="180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  <c r="AA939" s="180"/>
      <c r="AB939" s="180"/>
      <c r="AC939" s="180"/>
      <c r="AD939" s="180"/>
    </row>
    <row r="940">
      <c r="A940" s="180"/>
      <c r="B940" s="180"/>
      <c r="C940" s="180"/>
      <c r="D940" s="180"/>
      <c r="E940" s="180"/>
      <c r="F940" s="180"/>
      <c r="G940" s="180"/>
      <c r="H940" s="180"/>
      <c r="I940" s="180"/>
      <c r="J940" s="180"/>
      <c r="K940" s="180"/>
      <c r="L940" s="180"/>
      <c r="M940" s="180"/>
      <c r="N940" s="180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  <c r="AA940" s="180"/>
      <c r="AB940" s="180"/>
      <c r="AC940" s="180"/>
      <c r="AD940" s="180"/>
    </row>
    <row r="941">
      <c r="A941" s="180"/>
      <c r="B941" s="180"/>
      <c r="C941" s="180"/>
      <c r="D941" s="180"/>
      <c r="E941" s="180"/>
      <c r="F941" s="180"/>
      <c r="G941" s="180"/>
      <c r="H941" s="180"/>
      <c r="I941" s="180"/>
      <c r="J941" s="180"/>
      <c r="K941" s="180"/>
      <c r="L941" s="180"/>
      <c r="M941" s="180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  <c r="AA941" s="180"/>
      <c r="AB941" s="180"/>
      <c r="AC941" s="180"/>
      <c r="AD941" s="180"/>
    </row>
    <row r="942">
      <c r="A942" s="180"/>
      <c r="B942" s="180"/>
      <c r="C942" s="180"/>
      <c r="D942" s="180"/>
      <c r="E942" s="180"/>
      <c r="F942" s="180"/>
      <c r="G942" s="180"/>
      <c r="H942" s="180"/>
      <c r="I942" s="180"/>
      <c r="J942" s="180"/>
      <c r="K942" s="180"/>
      <c r="L942" s="180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  <c r="AA942" s="180"/>
      <c r="AB942" s="180"/>
      <c r="AC942" s="180"/>
      <c r="AD942" s="180"/>
    </row>
    <row r="943">
      <c r="A943" s="180"/>
      <c r="B943" s="180"/>
      <c r="C943" s="180"/>
      <c r="D943" s="180"/>
      <c r="E943" s="180"/>
      <c r="F943" s="180"/>
      <c r="G943" s="180"/>
      <c r="H943" s="180"/>
      <c r="I943" s="180"/>
      <c r="J943" s="180"/>
      <c r="K943" s="180"/>
      <c r="L943" s="180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  <c r="AA943" s="180"/>
      <c r="AB943" s="180"/>
      <c r="AC943" s="180"/>
      <c r="AD943" s="180"/>
    </row>
    <row r="944">
      <c r="A944" s="180"/>
      <c r="B944" s="180"/>
      <c r="C944" s="180"/>
      <c r="D944" s="180"/>
      <c r="E944" s="180"/>
      <c r="F944" s="180"/>
      <c r="G944" s="180"/>
      <c r="H944" s="180"/>
      <c r="I944" s="180"/>
      <c r="J944" s="180"/>
      <c r="K944" s="180"/>
      <c r="L944" s="180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  <c r="AA944" s="180"/>
      <c r="AB944" s="180"/>
      <c r="AC944" s="180"/>
      <c r="AD944" s="180"/>
    </row>
    <row r="945">
      <c r="A945" s="180"/>
      <c r="B945" s="180"/>
      <c r="C945" s="180"/>
      <c r="D945" s="180"/>
      <c r="E945" s="180"/>
      <c r="F945" s="180"/>
      <c r="G945" s="180"/>
      <c r="H945" s="180"/>
      <c r="I945" s="180"/>
      <c r="J945" s="180"/>
      <c r="K945" s="180"/>
      <c r="L945" s="180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  <c r="AA945" s="180"/>
      <c r="AB945" s="180"/>
      <c r="AC945" s="180"/>
      <c r="AD945" s="180"/>
    </row>
    <row r="946">
      <c r="A946" s="180"/>
      <c r="B946" s="180"/>
      <c r="C946" s="180"/>
      <c r="D946" s="180"/>
      <c r="E946" s="180"/>
      <c r="F946" s="180"/>
      <c r="G946" s="180"/>
      <c r="H946" s="180"/>
      <c r="I946" s="180"/>
      <c r="J946" s="180"/>
      <c r="K946" s="180"/>
      <c r="L946" s="180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  <c r="AA946" s="180"/>
      <c r="AB946" s="180"/>
      <c r="AC946" s="180"/>
      <c r="AD946" s="180"/>
    </row>
    <row r="947">
      <c r="A947" s="180"/>
      <c r="B947" s="180"/>
      <c r="C947" s="180"/>
      <c r="D947" s="180"/>
      <c r="E947" s="180"/>
      <c r="F947" s="180"/>
      <c r="G947" s="180"/>
      <c r="H947" s="180"/>
      <c r="I947" s="180"/>
      <c r="J947" s="180"/>
      <c r="K947" s="180"/>
      <c r="L947" s="180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  <c r="AA947" s="180"/>
      <c r="AB947" s="180"/>
      <c r="AC947" s="180"/>
      <c r="AD947" s="180"/>
    </row>
    <row r="948">
      <c r="A948" s="180"/>
      <c r="B948" s="180"/>
      <c r="C948" s="180"/>
      <c r="D948" s="180"/>
      <c r="E948" s="180"/>
      <c r="F948" s="180"/>
      <c r="G948" s="180"/>
      <c r="H948" s="180"/>
      <c r="I948" s="180"/>
      <c r="J948" s="180"/>
      <c r="K948" s="180"/>
      <c r="L948" s="180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  <c r="AA948" s="180"/>
      <c r="AB948" s="180"/>
      <c r="AC948" s="180"/>
      <c r="AD948" s="180"/>
    </row>
    <row r="949">
      <c r="A949" s="180"/>
      <c r="B949" s="180"/>
      <c r="C949" s="180"/>
      <c r="D949" s="180"/>
      <c r="E949" s="180"/>
      <c r="F949" s="180"/>
      <c r="G949" s="180"/>
      <c r="H949" s="180"/>
      <c r="I949" s="180"/>
      <c r="J949" s="180"/>
      <c r="K949" s="180"/>
      <c r="L949" s="180"/>
      <c r="M949" s="180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  <c r="AA949" s="180"/>
      <c r="AB949" s="180"/>
      <c r="AC949" s="180"/>
      <c r="AD949" s="180"/>
    </row>
    <row r="950">
      <c r="A950" s="180"/>
      <c r="B950" s="180"/>
      <c r="C950" s="180"/>
      <c r="D950" s="180"/>
      <c r="E950" s="180"/>
      <c r="F950" s="180"/>
      <c r="G950" s="180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  <c r="AA950" s="180"/>
      <c r="AB950" s="180"/>
      <c r="AC950" s="180"/>
      <c r="AD950" s="180"/>
    </row>
    <row r="951">
      <c r="A951" s="180"/>
      <c r="B951" s="180"/>
      <c r="C951" s="180"/>
      <c r="D951" s="180"/>
      <c r="E951" s="180"/>
      <c r="F951" s="180"/>
      <c r="G951" s="180"/>
      <c r="H951" s="180"/>
      <c r="I951" s="180"/>
      <c r="J951" s="180"/>
      <c r="K951" s="180"/>
      <c r="L951" s="180"/>
      <c r="M951" s="180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  <c r="AA951" s="180"/>
      <c r="AB951" s="180"/>
      <c r="AC951" s="180"/>
      <c r="AD951" s="180"/>
    </row>
    <row r="952">
      <c r="A952" s="180"/>
      <c r="B952" s="180"/>
      <c r="C952" s="180"/>
      <c r="D952" s="180"/>
      <c r="E952" s="180"/>
      <c r="F952" s="180"/>
      <c r="G952" s="180"/>
      <c r="H952" s="180"/>
      <c r="I952" s="180"/>
      <c r="J952" s="180"/>
      <c r="K952" s="180"/>
      <c r="L952" s="180"/>
      <c r="M952" s="180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  <c r="AA952" s="180"/>
      <c r="AB952" s="180"/>
      <c r="AC952" s="180"/>
      <c r="AD952" s="180"/>
    </row>
    <row r="953">
      <c r="A953" s="180"/>
      <c r="B953" s="180"/>
      <c r="C953" s="180"/>
      <c r="D953" s="180"/>
      <c r="E953" s="180"/>
      <c r="F953" s="180"/>
      <c r="G953" s="180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  <c r="AA953" s="180"/>
      <c r="AB953" s="180"/>
      <c r="AC953" s="180"/>
      <c r="AD953" s="180"/>
    </row>
    <row r="954">
      <c r="A954" s="180"/>
      <c r="B954" s="180"/>
      <c r="C954" s="180"/>
      <c r="D954" s="180"/>
      <c r="E954" s="180"/>
      <c r="F954" s="180"/>
      <c r="G954" s="180"/>
      <c r="H954" s="180"/>
      <c r="I954" s="180"/>
      <c r="J954" s="180"/>
      <c r="K954" s="180"/>
      <c r="L954" s="180"/>
      <c r="M954" s="180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  <c r="AA954" s="180"/>
      <c r="AB954" s="180"/>
      <c r="AC954" s="180"/>
      <c r="AD954" s="180"/>
    </row>
    <row r="955">
      <c r="A955" s="180"/>
      <c r="B955" s="180"/>
      <c r="C955" s="180"/>
      <c r="D955" s="180"/>
      <c r="E955" s="180"/>
      <c r="F955" s="180"/>
      <c r="G955" s="180"/>
      <c r="H955" s="180"/>
      <c r="I955" s="180"/>
      <c r="J955" s="180"/>
      <c r="K955" s="180"/>
      <c r="L955" s="180"/>
      <c r="M955" s="180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  <c r="AA955" s="180"/>
      <c r="AB955" s="180"/>
      <c r="AC955" s="180"/>
      <c r="AD955" s="180"/>
    </row>
    <row r="956">
      <c r="A956" s="180"/>
      <c r="B956" s="180"/>
      <c r="C956" s="180"/>
      <c r="D956" s="180"/>
      <c r="E956" s="180"/>
      <c r="F956" s="180"/>
      <c r="G956" s="180"/>
      <c r="H956" s="180"/>
      <c r="I956" s="180"/>
      <c r="J956" s="180"/>
      <c r="K956" s="180"/>
      <c r="L956" s="180"/>
      <c r="M956" s="180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  <c r="AA956" s="180"/>
      <c r="AB956" s="180"/>
      <c r="AC956" s="180"/>
      <c r="AD956" s="180"/>
    </row>
    <row r="957">
      <c r="A957" s="180"/>
      <c r="B957" s="180"/>
      <c r="C957" s="180"/>
      <c r="D957" s="180"/>
      <c r="E957" s="180"/>
      <c r="F957" s="180"/>
      <c r="G957" s="180"/>
      <c r="H957" s="180"/>
      <c r="I957" s="180"/>
      <c r="J957" s="180"/>
      <c r="K957" s="180"/>
      <c r="L957" s="180"/>
      <c r="M957" s="180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  <c r="AA957" s="180"/>
      <c r="AB957" s="180"/>
      <c r="AC957" s="180"/>
      <c r="AD957" s="180"/>
    </row>
    <row r="958">
      <c r="A958" s="180"/>
      <c r="B958" s="180"/>
      <c r="C958" s="180"/>
      <c r="D958" s="180"/>
      <c r="E958" s="180"/>
      <c r="F958" s="180"/>
      <c r="G958" s="180"/>
      <c r="H958" s="180"/>
      <c r="I958" s="180"/>
      <c r="J958" s="180"/>
      <c r="K958" s="180"/>
      <c r="L958" s="180"/>
      <c r="M958" s="180"/>
      <c r="N958" s="180"/>
      <c r="O958" s="180"/>
      <c r="P958" s="180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  <c r="AA958" s="180"/>
      <c r="AB958" s="180"/>
      <c r="AC958" s="180"/>
      <c r="AD958" s="180"/>
    </row>
    <row r="959">
      <c r="A959" s="180"/>
      <c r="B959" s="180"/>
      <c r="C959" s="180"/>
      <c r="D959" s="180"/>
      <c r="E959" s="180"/>
      <c r="F959" s="180"/>
      <c r="G959" s="180"/>
      <c r="H959" s="180"/>
      <c r="I959" s="180"/>
      <c r="J959" s="180"/>
      <c r="K959" s="180"/>
      <c r="L959" s="180"/>
      <c r="M959" s="180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  <c r="AA959" s="180"/>
      <c r="AB959" s="180"/>
      <c r="AC959" s="180"/>
      <c r="AD959" s="180"/>
    </row>
    <row r="960">
      <c r="A960" s="180"/>
      <c r="B960" s="180"/>
      <c r="C960" s="180"/>
      <c r="D960" s="180"/>
      <c r="E960" s="180"/>
      <c r="F960" s="180"/>
      <c r="G960" s="180"/>
      <c r="H960" s="180"/>
      <c r="I960" s="180"/>
      <c r="J960" s="180"/>
      <c r="K960" s="180"/>
      <c r="L960" s="180"/>
      <c r="M960" s="180"/>
      <c r="N960" s="180"/>
      <c r="O960" s="180"/>
      <c r="P960" s="180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  <c r="AA960" s="180"/>
      <c r="AB960" s="180"/>
      <c r="AC960" s="180"/>
      <c r="AD960" s="180"/>
    </row>
    <row r="961">
      <c r="A961" s="180"/>
      <c r="B961" s="180"/>
      <c r="C961" s="180"/>
      <c r="D961" s="180"/>
      <c r="E961" s="180"/>
      <c r="F961" s="180"/>
      <c r="G961" s="180"/>
      <c r="H961" s="180"/>
      <c r="I961" s="180"/>
      <c r="J961" s="180"/>
      <c r="K961" s="180"/>
      <c r="L961" s="180"/>
      <c r="M961" s="180"/>
      <c r="N961" s="180"/>
      <c r="O961" s="180"/>
      <c r="P961" s="180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  <c r="AA961" s="180"/>
      <c r="AB961" s="180"/>
      <c r="AC961" s="180"/>
      <c r="AD961" s="180"/>
    </row>
    <row r="962">
      <c r="A962" s="180"/>
      <c r="B962" s="180"/>
      <c r="C962" s="180"/>
      <c r="D962" s="180"/>
      <c r="E962" s="180"/>
      <c r="F962" s="180"/>
      <c r="G962" s="180"/>
      <c r="H962" s="180"/>
      <c r="I962" s="180"/>
      <c r="J962" s="180"/>
      <c r="K962" s="180"/>
      <c r="L962" s="180"/>
      <c r="M962" s="180"/>
      <c r="N962" s="180"/>
      <c r="O962" s="180"/>
      <c r="P962" s="180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  <c r="AA962" s="180"/>
      <c r="AB962" s="180"/>
      <c r="AC962" s="180"/>
      <c r="AD962" s="180"/>
    </row>
    <row r="963">
      <c r="A963" s="180"/>
      <c r="B963" s="180"/>
      <c r="C963" s="180"/>
      <c r="D963" s="180"/>
      <c r="E963" s="180"/>
      <c r="F963" s="180"/>
      <c r="G963" s="180"/>
      <c r="H963" s="180"/>
      <c r="I963" s="180"/>
      <c r="J963" s="180"/>
      <c r="K963" s="180"/>
      <c r="L963" s="180"/>
      <c r="M963" s="180"/>
      <c r="N963" s="180"/>
      <c r="O963" s="180"/>
      <c r="P963" s="180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  <c r="AA963" s="180"/>
      <c r="AB963" s="180"/>
      <c r="AC963" s="180"/>
      <c r="AD963" s="180"/>
    </row>
    <row r="964">
      <c r="A964" s="180"/>
      <c r="B964" s="180"/>
      <c r="C964" s="180"/>
      <c r="D964" s="180"/>
      <c r="E964" s="180"/>
      <c r="F964" s="180"/>
      <c r="G964" s="180"/>
      <c r="H964" s="180"/>
      <c r="I964" s="180"/>
      <c r="J964" s="180"/>
      <c r="K964" s="180"/>
      <c r="L964" s="180"/>
      <c r="M964" s="180"/>
      <c r="N964" s="180"/>
      <c r="O964" s="180"/>
      <c r="P964" s="180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  <c r="AA964" s="180"/>
      <c r="AB964" s="180"/>
      <c r="AC964" s="180"/>
      <c r="AD964" s="180"/>
    </row>
    <row r="965">
      <c r="A965" s="180"/>
      <c r="B965" s="180"/>
      <c r="C965" s="180"/>
      <c r="D965" s="180"/>
      <c r="E965" s="180"/>
      <c r="F965" s="180"/>
      <c r="G965" s="180"/>
      <c r="H965" s="180"/>
      <c r="I965" s="180"/>
      <c r="J965" s="180"/>
      <c r="K965" s="180"/>
      <c r="L965" s="180"/>
      <c r="M965" s="180"/>
      <c r="N965" s="180"/>
      <c r="O965" s="180"/>
      <c r="P965" s="180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  <c r="AA965" s="180"/>
      <c r="AB965" s="180"/>
      <c r="AC965" s="180"/>
      <c r="AD965" s="180"/>
    </row>
    <row r="966">
      <c r="A966" s="180"/>
      <c r="B966" s="180"/>
      <c r="C966" s="180"/>
      <c r="D966" s="180"/>
      <c r="E966" s="180"/>
      <c r="F966" s="180"/>
      <c r="G966" s="180"/>
      <c r="H966" s="180"/>
      <c r="I966" s="180"/>
      <c r="J966" s="180"/>
      <c r="K966" s="180"/>
      <c r="L966" s="180"/>
      <c r="M966" s="180"/>
      <c r="N966" s="180"/>
      <c r="O966" s="180"/>
      <c r="P966" s="180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  <c r="AA966" s="180"/>
      <c r="AB966" s="180"/>
      <c r="AC966" s="180"/>
      <c r="AD966" s="180"/>
    </row>
    <row r="967">
      <c r="A967" s="180"/>
      <c r="B967" s="180"/>
      <c r="C967" s="180"/>
      <c r="D967" s="180"/>
      <c r="E967" s="180"/>
      <c r="F967" s="180"/>
      <c r="G967" s="180"/>
      <c r="H967" s="180"/>
      <c r="I967" s="180"/>
      <c r="J967" s="180"/>
      <c r="K967" s="180"/>
      <c r="L967" s="180"/>
      <c r="M967" s="180"/>
      <c r="N967" s="180"/>
      <c r="O967" s="180"/>
      <c r="P967" s="180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  <c r="AA967" s="180"/>
      <c r="AB967" s="180"/>
      <c r="AC967" s="180"/>
      <c r="AD967" s="180"/>
    </row>
    <row r="968">
      <c r="A968" s="180"/>
      <c r="B968" s="180"/>
      <c r="C968" s="180"/>
      <c r="D968" s="180"/>
      <c r="E968" s="180"/>
      <c r="F968" s="180"/>
      <c r="G968" s="180"/>
      <c r="H968" s="180"/>
      <c r="I968" s="180"/>
      <c r="J968" s="180"/>
      <c r="K968" s="180"/>
      <c r="L968" s="180"/>
      <c r="M968" s="180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  <c r="AB968" s="180"/>
      <c r="AC968" s="180"/>
      <c r="AD968" s="180"/>
    </row>
    <row r="969">
      <c r="A969" s="180"/>
      <c r="B969" s="180"/>
      <c r="C969" s="180"/>
      <c r="D969" s="180"/>
      <c r="E969" s="180"/>
      <c r="F969" s="180"/>
      <c r="G969" s="180"/>
      <c r="H969" s="180"/>
      <c r="I969" s="180"/>
      <c r="J969" s="180"/>
      <c r="K969" s="180"/>
      <c r="L969" s="180"/>
      <c r="M969" s="180"/>
      <c r="N969" s="180"/>
      <c r="O969" s="180"/>
      <c r="P969" s="180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  <c r="AA969" s="180"/>
      <c r="AB969" s="180"/>
      <c r="AC969" s="180"/>
      <c r="AD969" s="180"/>
    </row>
    <row r="970">
      <c r="A970" s="180"/>
      <c r="B970" s="180"/>
      <c r="C970" s="180"/>
      <c r="D970" s="180"/>
      <c r="E970" s="180"/>
      <c r="F970" s="180"/>
      <c r="G970" s="180"/>
      <c r="H970" s="180"/>
      <c r="I970" s="180"/>
      <c r="J970" s="180"/>
      <c r="K970" s="180"/>
      <c r="L970" s="180"/>
      <c r="M970" s="180"/>
      <c r="N970" s="180"/>
      <c r="O970" s="180"/>
      <c r="P970" s="180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  <c r="AA970" s="180"/>
      <c r="AB970" s="180"/>
      <c r="AC970" s="180"/>
      <c r="AD970" s="180"/>
    </row>
    <row r="971">
      <c r="A971" s="180"/>
      <c r="B971" s="180"/>
      <c r="C971" s="180"/>
      <c r="D971" s="180"/>
      <c r="E971" s="180"/>
      <c r="F971" s="180"/>
      <c r="G971" s="180"/>
      <c r="H971" s="180"/>
      <c r="I971" s="180"/>
      <c r="J971" s="180"/>
      <c r="K971" s="180"/>
      <c r="L971" s="180"/>
      <c r="M971" s="180"/>
      <c r="N971" s="180"/>
      <c r="O971" s="180"/>
      <c r="P971" s="180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  <c r="AA971" s="180"/>
      <c r="AB971" s="180"/>
      <c r="AC971" s="180"/>
      <c r="AD971" s="180"/>
    </row>
    <row r="972">
      <c r="A972" s="180"/>
      <c r="B972" s="180"/>
      <c r="C972" s="180"/>
      <c r="D972" s="180"/>
      <c r="E972" s="180"/>
      <c r="F972" s="180"/>
      <c r="G972" s="180"/>
      <c r="H972" s="180"/>
      <c r="I972" s="180"/>
      <c r="J972" s="180"/>
      <c r="K972" s="180"/>
      <c r="L972" s="180"/>
      <c r="M972" s="180"/>
      <c r="N972" s="180"/>
      <c r="O972" s="180"/>
      <c r="P972" s="180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  <c r="AA972" s="180"/>
      <c r="AB972" s="180"/>
      <c r="AC972" s="180"/>
      <c r="AD972" s="180"/>
    </row>
    <row r="973">
      <c r="A973" s="180"/>
      <c r="B973" s="180"/>
      <c r="C973" s="180"/>
      <c r="D973" s="180"/>
      <c r="E973" s="180"/>
      <c r="F973" s="180"/>
      <c r="G973" s="180"/>
      <c r="H973" s="180"/>
      <c r="I973" s="180"/>
      <c r="J973" s="180"/>
      <c r="K973" s="180"/>
      <c r="L973" s="180"/>
      <c r="M973" s="180"/>
      <c r="N973" s="180"/>
      <c r="O973" s="180"/>
      <c r="P973" s="180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  <c r="AA973" s="180"/>
      <c r="AB973" s="180"/>
      <c r="AC973" s="180"/>
      <c r="AD973" s="180"/>
    </row>
    <row r="974">
      <c r="A974" s="180"/>
      <c r="B974" s="180"/>
      <c r="C974" s="180"/>
      <c r="D974" s="180"/>
      <c r="E974" s="180"/>
      <c r="F974" s="180"/>
      <c r="G974" s="180"/>
      <c r="H974" s="180"/>
      <c r="I974" s="180"/>
      <c r="J974" s="180"/>
      <c r="K974" s="180"/>
      <c r="L974" s="180"/>
      <c r="M974" s="180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  <c r="AA974" s="180"/>
      <c r="AB974" s="180"/>
      <c r="AC974" s="180"/>
      <c r="AD974" s="180"/>
    </row>
    <row r="975">
      <c r="A975" s="180"/>
      <c r="B975" s="180"/>
      <c r="C975" s="180"/>
      <c r="D975" s="180"/>
      <c r="E975" s="180"/>
      <c r="F975" s="180"/>
      <c r="G975" s="180"/>
      <c r="H975" s="180"/>
      <c r="I975" s="180"/>
      <c r="J975" s="180"/>
      <c r="K975" s="180"/>
      <c r="L975" s="180"/>
      <c r="M975" s="180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  <c r="AA975" s="180"/>
      <c r="AB975" s="180"/>
      <c r="AC975" s="180"/>
      <c r="AD975" s="180"/>
    </row>
    <row r="976">
      <c r="A976" s="180"/>
      <c r="B976" s="180"/>
      <c r="C976" s="180"/>
      <c r="D976" s="180"/>
      <c r="E976" s="180"/>
      <c r="F976" s="180"/>
      <c r="G976" s="180"/>
      <c r="H976" s="180"/>
      <c r="I976" s="180"/>
      <c r="J976" s="180"/>
      <c r="K976" s="180"/>
      <c r="L976" s="180"/>
      <c r="M976" s="180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  <c r="AA976" s="180"/>
      <c r="AB976" s="180"/>
      <c r="AC976" s="180"/>
      <c r="AD976" s="180"/>
    </row>
    <row r="977">
      <c r="A977" s="180"/>
      <c r="B977" s="180"/>
      <c r="C977" s="180"/>
      <c r="D977" s="180"/>
      <c r="E977" s="180"/>
      <c r="F977" s="180"/>
      <c r="G977" s="180"/>
      <c r="H977" s="180"/>
      <c r="I977" s="180"/>
      <c r="J977" s="180"/>
      <c r="K977" s="180"/>
      <c r="L977" s="180"/>
      <c r="M977" s="180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  <c r="AA977" s="180"/>
      <c r="AB977" s="180"/>
      <c r="AC977" s="180"/>
      <c r="AD977" s="180"/>
    </row>
    <row r="978">
      <c r="A978" s="180"/>
      <c r="B978" s="180"/>
      <c r="C978" s="180"/>
      <c r="D978" s="180"/>
      <c r="E978" s="180"/>
      <c r="F978" s="180"/>
      <c r="G978" s="180"/>
      <c r="H978" s="180"/>
      <c r="I978" s="180"/>
      <c r="J978" s="180"/>
      <c r="K978" s="180"/>
      <c r="L978" s="180"/>
      <c r="M978" s="180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</row>
    <row r="979">
      <c r="A979" s="180"/>
      <c r="B979" s="180"/>
      <c r="C979" s="180"/>
      <c r="D979" s="180"/>
      <c r="E979" s="180"/>
      <c r="F979" s="180"/>
      <c r="G979" s="180"/>
      <c r="H979" s="180"/>
      <c r="I979" s="180"/>
      <c r="J979" s="180"/>
      <c r="K979" s="180"/>
      <c r="L979" s="180"/>
      <c r="M979" s="180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</row>
    <row r="980">
      <c r="A980" s="180"/>
      <c r="B980" s="180"/>
      <c r="C980" s="180"/>
      <c r="D980" s="180"/>
      <c r="E980" s="180"/>
      <c r="F980" s="180"/>
      <c r="G980" s="180"/>
      <c r="H980" s="180"/>
      <c r="I980" s="180"/>
      <c r="J980" s="180"/>
      <c r="K980" s="180"/>
      <c r="L980" s="180"/>
      <c r="M980" s="180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</row>
    <row r="981">
      <c r="A981" s="180"/>
      <c r="B981" s="180"/>
      <c r="C981" s="180"/>
      <c r="D981" s="180"/>
      <c r="E981" s="180"/>
      <c r="F981" s="180"/>
      <c r="G981" s="180"/>
      <c r="H981" s="180"/>
      <c r="I981" s="180"/>
      <c r="J981" s="180"/>
      <c r="K981" s="180"/>
      <c r="L981" s="180"/>
      <c r="M981" s="180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</row>
    <row r="982">
      <c r="A982" s="180"/>
      <c r="B982" s="180"/>
      <c r="C982" s="180"/>
      <c r="D982" s="180"/>
      <c r="E982" s="180"/>
      <c r="F982" s="180"/>
      <c r="G982" s="180"/>
      <c r="H982" s="180"/>
      <c r="I982" s="180"/>
      <c r="J982" s="180"/>
      <c r="K982" s="180"/>
      <c r="L982" s="180"/>
      <c r="M982" s="180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</row>
    <row r="983">
      <c r="A983" s="180"/>
      <c r="B983" s="180"/>
      <c r="C983" s="180"/>
      <c r="D983" s="180"/>
      <c r="E983" s="180"/>
      <c r="F983" s="180"/>
      <c r="G983" s="180"/>
      <c r="H983" s="180"/>
      <c r="I983" s="180"/>
      <c r="J983" s="180"/>
      <c r="K983" s="180"/>
      <c r="L983" s="180"/>
      <c r="M983" s="180"/>
      <c r="N983" s="180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  <c r="AB983" s="180"/>
      <c r="AC983" s="180"/>
      <c r="AD983" s="180"/>
    </row>
    <row r="984">
      <c r="A984" s="180"/>
      <c r="B984" s="180"/>
      <c r="C984" s="180"/>
      <c r="D984" s="180"/>
      <c r="E984" s="180"/>
      <c r="F984" s="180"/>
      <c r="G984" s="180"/>
      <c r="H984" s="180"/>
      <c r="I984" s="180"/>
      <c r="J984" s="180"/>
      <c r="K984" s="180"/>
      <c r="L984" s="180"/>
      <c r="M984" s="180"/>
      <c r="N984" s="180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  <c r="AB984" s="180"/>
      <c r="AC984" s="180"/>
      <c r="AD984" s="180"/>
    </row>
    <row r="985">
      <c r="A985" s="180"/>
      <c r="B985" s="180"/>
      <c r="C985" s="180"/>
      <c r="D985" s="180"/>
      <c r="E985" s="180"/>
      <c r="F985" s="180"/>
      <c r="G985" s="180"/>
      <c r="H985" s="180"/>
      <c r="I985" s="180"/>
      <c r="J985" s="180"/>
      <c r="K985" s="180"/>
      <c r="L985" s="180"/>
      <c r="M985" s="180"/>
      <c r="N985" s="180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  <c r="AB985" s="180"/>
      <c r="AC985" s="180"/>
      <c r="AD985" s="180"/>
    </row>
    <row r="986">
      <c r="A986" s="180"/>
      <c r="B986" s="180"/>
      <c r="C986" s="180"/>
      <c r="D986" s="180"/>
      <c r="E986" s="180"/>
      <c r="F986" s="180"/>
      <c r="G986" s="180"/>
      <c r="H986" s="180"/>
      <c r="I986" s="180"/>
      <c r="J986" s="180"/>
      <c r="K986" s="180"/>
      <c r="L986" s="180"/>
      <c r="M986" s="180"/>
      <c r="N986" s="180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</row>
    <row r="987">
      <c r="A987" s="180"/>
      <c r="B987" s="180"/>
      <c r="C987" s="180"/>
      <c r="D987" s="180"/>
      <c r="E987" s="180"/>
      <c r="F987" s="180"/>
      <c r="G987" s="180"/>
      <c r="H987" s="180"/>
      <c r="I987" s="180"/>
      <c r="J987" s="180"/>
      <c r="K987" s="180"/>
      <c r="L987" s="180"/>
      <c r="M987" s="180"/>
      <c r="N987" s="180"/>
      <c r="O987" s="180"/>
      <c r="P987" s="180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  <c r="AA987" s="180"/>
      <c r="AB987" s="180"/>
      <c r="AC987" s="180"/>
      <c r="AD987" s="180"/>
    </row>
    <row r="988">
      <c r="A988" s="180"/>
      <c r="B988" s="180"/>
      <c r="C988" s="180"/>
      <c r="D988" s="180"/>
      <c r="E988" s="180"/>
      <c r="F988" s="180"/>
      <c r="G988" s="180"/>
      <c r="H988" s="180"/>
      <c r="I988" s="180"/>
      <c r="J988" s="180"/>
      <c r="K988" s="180"/>
      <c r="L988" s="180"/>
      <c r="M988" s="180"/>
      <c r="N988" s="180"/>
      <c r="O988" s="180"/>
      <c r="P988" s="180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  <c r="AA988" s="180"/>
      <c r="AB988" s="180"/>
      <c r="AC988" s="180"/>
      <c r="AD988" s="180"/>
    </row>
    <row r="989">
      <c r="A989" s="180"/>
      <c r="B989" s="180"/>
      <c r="C989" s="180"/>
      <c r="D989" s="180"/>
      <c r="E989" s="180"/>
      <c r="F989" s="180"/>
      <c r="G989" s="180"/>
      <c r="H989" s="180"/>
      <c r="I989" s="180"/>
      <c r="J989" s="180"/>
      <c r="K989" s="180"/>
      <c r="L989" s="180"/>
      <c r="M989" s="180"/>
      <c r="N989" s="180"/>
      <c r="O989" s="180"/>
      <c r="P989" s="180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  <c r="AA989" s="180"/>
      <c r="AB989" s="180"/>
      <c r="AC989" s="180"/>
      <c r="AD989" s="180"/>
    </row>
    <row r="990">
      <c r="A990" s="180"/>
      <c r="B990" s="180"/>
      <c r="C990" s="180"/>
      <c r="D990" s="180"/>
      <c r="E990" s="180"/>
      <c r="F990" s="180"/>
      <c r="G990" s="180"/>
      <c r="H990" s="180"/>
      <c r="I990" s="180"/>
      <c r="J990" s="180"/>
      <c r="K990" s="180"/>
      <c r="L990" s="180"/>
      <c r="M990" s="180"/>
      <c r="N990" s="180"/>
      <c r="O990" s="180"/>
      <c r="P990" s="180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  <c r="AA990" s="180"/>
      <c r="AB990" s="180"/>
      <c r="AC990" s="180"/>
      <c r="AD990" s="180"/>
    </row>
    <row r="991">
      <c r="A991" s="180"/>
      <c r="B991" s="180"/>
      <c r="C991" s="180"/>
      <c r="D991" s="180"/>
      <c r="E991" s="180"/>
      <c r="F991" s="180"/>
      <c r="G991" s="180"/>
      <c r="H991" s="180"/>
      <c r="I991" s="180"/>
      <c r="J991" s="180"/>
      <c r="K991" s="180"/>
      <c r="L991" s="180"/>
      <c r="M991" s="180"/>
      <c r="N991" s="180"/>
      <c r="O991" s="180"/>
      <c r="P991" s="180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  <c r="AA991" s="180"/>
      <c r="AB991" s="180"/>
      <c r="AC991" s="180"/>
      <c r="AD991" s="180"/>
    </row>
    <row r="992">
      <c r="A992" s="180"/>
      <c r="B992" s="180"/>
      <c r="C992" s="180"/>
      <c r="D992" s="180"/>
      <c r="E992" s="180"/>
      <c r="F992" s="180"/>
      <c r="G992" s="180"/>
      <c r="H992" s="180"/>
      <c r="I992" s="180"/>
      <c r="J992" s="180"/>
      <c r="K992" s="180"/>
      <c r="L992" s="180"/>
      <c r="M992" s="180"/>
      <c r="N992" s="180"/>
      <c r="O992" s="180"/>
      <c r="P992" s="180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  <c r="AA992" s="180"/>
      <c r="AB992" s="180"/>
      <c r="AC992" s="180"/>
      <c r="AD992" s="180"/>
    </row>
    <row r="993">
      <c r="A993" s="180"/>
      <c r="B993" s="180"/>
      <c r="C993" s="180"/>
      <c r="D993" s="180"/>
      <c r="E993" s="180"/>
      <c r="F993" s="180"/>
      <c r="G993" s="180"/>
      <c r="H993" s="180"/>
      <c r="I993" s="180"/>
      <c r="J993" s="180"/>
      <c r="K993" s="180"/>
      <c r="L993" s="180"/>
      <c r="M993" s="180"/>
      <c r="N993" s="180"/>
      <c r="O993" s="180"/>
      <c r="P993" s="180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  <c r="AA993" s="180"/>
      <c r="AB993" s="180"/>
      <c r="AC993" s="180"/>
      <c r="AD993" s="180"/>
    </row>
    <row r="994">
      <c r="A994" s="180"/>
      <c r="B994" s="180"/>
      <c r="C994" s="180"/>
      <c r="D994" s="180"/>
      <c r="E994" s="180"/>
      <c r="F994" s="180"/>
      <c r="G994" s="180"/>
      <c r="H994" s="180"/>
      <c r="I994" s="180"/>
      <c r="J994" s="180"/>
      <c r="K994" s="180"/>
      <c r="L994" s="180"/>
      <c r="M994" s="180"/>
      <c r="N994" s="180"/>
      <c r="O994" s="180"/>
      <c r="P994" s="180"/>
      <c r="Q994" s="180"/>
      <c r="R994" s="180"/>
      <c r="S994" s="180"/>
      <c r="T994" s="180"/>
      <c r="U994" s="180"/>
      <c r="V994" s="180"/>
      <c r="W994" s="180"/>
      <c r="X994" s="180"/>
      <c r="Y994" s="180"/>
      <c r="Z994" s="180"/>
      <c r="AA994" s="180"/>
      <c r="AB994" s="180"/>
      <c r="AC994" s="180"/>
      <c r="AD994" s="180"/>
    </row>
    <row r="995">
      <c r="A995" s="180"/>
      <c r="B995" s="180"/>
      <c r="C995" s="180"/>
      <c r="D995" s="180"/>
      <c r="E995" s="180"/>
      <c r="F995" s="180"/>
      <c r="G995" s="180"/>
      <c r="H995" s="180"/>
      <c r="I995" s="180"/>
      <c r="J995" s="180"/>
      <c r="K995" s="180"/>
      <c r="L995" s="180"/>
      <c r="M995" s="180"/>
      <c r="N995" s="180"/>
      <c r="O995" s="180"/>
      <c r="P995" s="180"/>
      <c r="Q995" s="180"/>
      <c r="R995" s="180"/>
      <c r="S995" s="180"/>
      <c r="T995" s="180"/>
      <c r="U995" s="180"/>
      <c r="V995" s="180"/>
      <c r="W995" s="180"/>
      <c r="X995" s="180"/>
      <c r="Y995" s="180"/>
      <c r="Z995" s="180"/>
      <c r="AA995" s="180"/>
      <c r="AB995" s="180"/>
      <c r="AC995" s="180"/>
      <c r="AD995" s="180"/>
    </row>
    <row r="996">
      <c r="A996" s="180"/>
      <c r="B996" s="180"/>
      <c r="C996" s="180"/>
      <c r="D996" s="180"/>
      <c r="E996" s="180"/>
      <c r="F996" s="180"/>
      <c r="G996" s="180"/>
      <c r="H996" s="180"/>
      <c r="I996" s="180"/>
      <c r="J996" s="180"/>
      <c r="K996" s="180"/>
      <c r="L996" s="180"/>
      <c r="M996" s="180"/>
      <c r="N996" s="180"/>
      <c r="O996" s="180"/>
      <c r="P996" s="180"/>
      <c r="Q996" s="180"/>
      <c r="R996" s="180"/>
      <c r="S996" s="180"/>
      <c r="T996" s="180"/>
      <c r="U996" s="180"/>
      <c r="V996" s="180"/>
      <c r="W996" s="180"/>
      <c r="X996" s="180"/>
      <c r="Y996" s="180"/>
      <c r="Z996" s="180"/>
      <c r="AA996" s="180"/>
      <c r="AB996" s="180"/>
      <c r="AC996" s="180"/>
      <c r="AD996" s="180"/>
    </row>
    <row r="997">
      <c r="A997" s="180"/>
      <c r="B997" s="180"/>
      <c r="C997" s="180"/>
      <c r="D997" s="180"/>
      <c r="E997" s="180"/>
      <c r="F997" s="180"/>
      <c r="G997" s="180"/>
      <c r="H997" s="180"/>
      <c r="I997" s="180"/>
      <c r="J997" s="180"/>
      <c r="K997" s="180"/>
      <c r="L997" s="180"/>
      <c r="M997" s="180"/>
      <c r="N997" s="180"/>
      <c r="O997" s="180"/>
      <c r="P997" s="180"/>
      <c r="Q997" s="180"/>
      <c r="R997" s="180"/>
      <c r="S997" s="180"/>
      <c r="T997" s="180"/>
      <c r="U997" s="180"/>
      <c r="V997" s="180"/>
      <c r="W997" s="180"/>
      <c r="X997" s="180"/>
      <c r="Y997" s="180"/>
      <c r="Z997" s="180"/>
      <c r="AA997" s="180"/>
      <c r="AB997" s="180"/>
      <c r="AC997" s="180"/>
      <c r="AD997" s="180"/>
    </row>
  </sheetData>
  <hyperlinks>
    <hyperlink r:id="rId1" ref="A1"/>
    <hyperlink r:id="rId2" ref="O2"/>
    <hyperlink r:id="rId3" ref="O3"/>
    <hyperlink r:id="rId4" ref="O4"/>
    <hyperlink r:id="rId5" ref="P4"/>
    <hyperlink r:id="rId6" ref="Q4"/>
    <hyperlink r:id="rId7" ref="O5"/>
    <hyperlink r:id="rId8" ref="O6"/>
    <hyperlink r:id="rId9" ref="O7"/>
    <hyperlink r:id="rId10" ref="O8"/>
    <hyperlink r:id="rId11" ref="O9"/>
    <hyperlink r:id="rId12" ref="O10"/>
    <hyperlink r:id="rId13" ref="O11"/>
    <hyperlink r:id="rId14" ref="O12"/>
    <hyperlink r:id="rId15" ref="O13"/>
    <hyperlink r:id="rId16" ref="O14"/>
    <hyperlink r:id="rId17" ref="O15"/>
    <hyperlink r:id="rId18" ref="O16"/>
    <hyperlink r:id="rId19" ref="O17"/>
    <hyperlink r:id="rId20" ref="O18"/>
    <hyperlink r:id="rId21" ref="O19"/>
    <hyperlink r:id="rId22" ref="O20"/>
    <hyperlink r:id="rId23" ref="O21"/>
    <hyperlink r:id="rId24" ref="O22"/>
    <hyperlink r:id="rId25" ref="O23"/>
    <hyperlink r:id="rId26" ref="O24"/>
    <hyperlink r:id="rId27" ref="O25"/>
    <hyperlink r:id="rId28" ref="O26"/>
    <hyperlink r:id="rId29" ref="O27"/>
    <hyperlink r:id="rId30" ref="O28"/>
    <hyperlink r:id="rId31" ref="O29"/>
    <hyperlink r:id="rId32" ref="O30"/>
    <hyperlink r:id="rId33" ref="Q30"/>
    <hyperlink r:id="rId34" ref="O31"/>
    <hyperlink r:id="rId35" ref="O32"/>
    <hyperlink r:id="rId36" ref="O33"/>
    <hyperlink r:id="rId37" ref="O34"/>
    <hyperlink r:id="rId38" ref="O35"/>
    <hyperlink r:id="rId39" ref="O36"/>
    <hyperlink r:id="rId40" ref="O37"/>
    <hyperlink r:id="rId41" ref="O38"/>
    <hyperlink r:id="rId42" ref="O39"/>
    <hyperlink r:id="rId43" ref="O40"/>
    <hyperlink r:id="rId44" ref="P40"/>
    <hyperlink r:id="rId45" ref="Q40"/>
    <hyperlink r:id="rId46" ref="O41"/>
    <hyperlink r:id="rId47" ref="P41"/>
    <hyperlink r:id="rId48" ref="Q41"/>
    <hyperlink r:id="rId49" ref="O42"/>
    <hyperlink r:id="rId50" ref="P42"/>
    <hyperlink r:id="rId51" ref="Q42"/>
    <hyperlink r:id="rId52" ref="O43"/>
    <hyperlink r:id="rId53" ref="P43"/>
    <hyperlink r:id="rId54" ref="Q43"/>
    <hyperlink r:id="rId55" ref="O44"/>
    <hyperlink r:id="rId56" ref="O45"/>
    <hyperlink r:id="rId57" ref="O46"/>
    <hyperlink r:id="rId58" ref="O47"/>
    <hyperlink r:id="rId59" ref="O48"/>
    <hyperlink r:id="rId60" ref="O49"/>
    <hyperlink r:id="rId61" ref="O50"/>
    <hyperlink r:id="rId62" ref="O51"/>
    <hyperlink r:id="rId63" ref="O52"/>
    <hyperlink r:id="rId64" ref="O53"/>
    <hyperlink r:id="rId65" ref="O54"/>
    <hyperlink r:id="rId66" ref="O55"/>
    <hyperlink r:id="rId67" ref="O56"/>
    <hyperlink r:id="rId68" ref="O57"/>
    <hyperlink r:id="rId69" ref="O58"/>
    <hyperlink r:id="rId70" ref="O59"/>
    <hyperlink r:id="rId71" ref="O60"/>
    <hyperlink r:id="rId72" ref="O61"/>
    <hyperlink r:id="rId73" ref="O62"/>
    <hyperlink r:id="rId74" ref="O63"/>
    <hyperlink r:id="rId75" ref="O64"/>
    <hyperlink r:id="rId76" ref="O65"/>
    <hyperlink r:id="rId77" ref="O66"/>
    <hyperlink r:id="rId78" ref="O67"/>
    <hyperlink r:id="rId79" ref="O68"/>
    <hyperlink r:id="rId80" ref="O69"/>
    <hyperlink r:id="rId81" ref="O70"/>
    <hyperlink r:id="rId82" ref="O71"/>
    <hyperlink r:id="rId83" ref="O72"/>
    <hyperlink r:id="rId84" ref="O73"/>
    <hyperlink r:id="rId85" ref="O74"/>
    <hyperlink r:id="rId86" ref="O75"/>
    <hyperlink r:id="rId87" ref="O76"/>
    <hyperlink r:id="rId88" ref="O77"/>
    <hyperlink r:id="rId89" ref="O78"/>
    <hyperlink r:id="rId90" ref="O79"/>
    <hyperlink r:id="rId91" ref="O80"/>
    <hyperlink r:id="rId92" ref="O81"/>
    <hyperlink r:id="rId93" ref="O82"/>
    <hyperlink r:id="rId94" ref="O83"/>
    <hyperlink r:id="rId95" ref="O84"/>
    <hyperlink r:id="rId96" ref="O85"/>
    <hyperlink r:id="rId97" ref="O86"/>
    <hyperlink r:id="rId98" ref="P86"/>
    <hyperlink r:id="rId99" ref="Q86"/>
    <hyperlink r:id="rId100" ref="O87"/>
    <hyperlink r:id="rId101" ref="O88"/>
    <hyperlink r:id="rId102" ref="P88"/>
    <hyperlink r:id="rId103" ref="O89"/>
    <hyperlink r:id="rId104" ref="O90"/>
    <hyperlink r:id="rId105" ref="O91"/>
    <hyperlink r:id="rId106" ref="O92"/>
    <hyperlink r:id="rId107" ref="O93"/>
    <hyperlink r:id="rId108" ref="O94"/>
    <hyperlink r:id="rId109" ref="Q94"/>
    <hyperlink r:id="rId110" ref="O95"/>
    <hyperlink r:id="rId111" ref="O96"/>
    <hyperlink r:id="rId112" ref="O97"/>
    <hyperlink r:id="rId113" ref="O98"/>
    <hyperlink r:id="rId114" ref="O99"/>
    <hyperlink r:id="rId115" ref="O100"/>
    <hyperlink r:id="rId116" ref="O101"/>
    <hyperlink r:id="rId117" ref="O102"/>
    <hyperlink r:id="rId118" ref="O103"/>
    <hyperlink r:id="rId119" ref="O104"/>
    <hyperlink r:id="rId120" ref="O105"/>
    <hyperlink r:id="rId121" ref="O106"/>
    <hyperlink r:id="rId122" ref="O107"/>
    <hyperlink r:id="rId123" ref="O108"/>
    <hyperlink r:id="rId124" ref="O109"/>
    <hyperlink r:id="rId125" ref="P109"/>
    <hyperlink r:id="rId126" ref="O110"/>
    <hyperlink r:id="rId127" ref="O111"/>
    <hyperlink r:id="rId128" ref="P111"/>
    <hyperlink r:id="rId129" ref="O112"/>
    <hyperlink r:id="rId130" ref="O113"/>
    <hyperlink r:id="rId131" ref="O114"/>
    <hyperlink r:id="rId132" ref="O115"/>
    <hyperlink r:id="rId133" ref="O116"/>
    <hyperlink r:id="rId134" ref="O117"/>
    <hyperlink r:id="rId135" ref="O118"/>
    <hyperlink r:id="rId136" ref="O119"/>
    <hyperlink r:id="rId137" ref="O120"/>
    <hyperlink r:id="rId138" ref="P120"/>
    <hyperlink r:id="rId139" ref="Q120"/>
    <hyperlink r:id="rId140" ref="O121"/>
    <hyperlink r:id="rId141" ref="P121"/>
    <hyperlink r:id="rId142" ref="Q121"/>
    <hyperlink r:id="rId143" ref="O122"/>
    <hyperlink r:id="rId144" ref="P122"/>
    <hyperlink r:id="rId145" ref="Q122"/>
    <hyperlink r:id="rId146" ref="O123"/>
    <hyperlink r:id="rId147" ref="P123"/>
    <hyperlink r:id="rId148" ref="Q123"/>
    <hyperlink r:id="rId149" ref="O124"/>
    <hyperlink r:id="rId150" ref="P124"/>
    <hyperlink r:id="rId151" ref="Q124"/>
    <hyperlink r:id="rId152" ref="O125"/>
    <hyperlink r:id="rId153" ref="P125"/>
    <hyperlink r:id="rId154" ref="Q125"/>
    <hyperlink r:id="rId155" ref="O126"/>
    <hyperlink r:id="rId156" ref="O127"/>
    <hyperlink r:id="rId157" ref="O128"/>
    <hyperlink r:id="rId158" ref="O129"/>
    <hyperlink r:id="rId159" ref="O130"/>
    <hyperlink r:id="rId160" ref="O131"/>
    <hyperlink r:id="rId161" ref="O132"/>
    <hyperlink r:id="rId162" ref="O133"/>
    <hyperlink r:id="rId163" ref="P133"/>
    <hyperlink r:id="rId164" ref="Q133"/>
    <hyperlink r:id="rId165" ref="O134"/>
    <hyperlink r:id="rId166" ref="O135"/>
    <hyperlink r:id="rId167" ref="O136"/>
    <hyperlink r:id="rId168" ref="O137"/>
    <hyperlink r:id="rId169" ref="O138"/>
    <hyperlink r:id="rId170" ref="O139"/>
    <hyperlink r:id="rId171" ref="O140"/>
    <hyperlink r:id="rId172" ref="O141"/>
    <hyperlink r:id="rId173" ref="O142"/>
    <hyperlink r:id="rId174" ref="O143"/>
    <hyperlink r:id="rId175" ref="O144"/>
    <hyperlink r:id="rId176" ref="O145"/>
    <hyperlink r:id="rId177" ref="O146"/>
    <hyperlink r:id="rId178" ref="O147"/>
    <hyperlink r:id="rId179" ref="O148"/>
    <hyperlink r:id="rId180" ref="O149"/>
    <hyperlink r:id="rId181" ref="O150"/>
    <hyperlink r:id="rId182" ref="O151"/>
    <hyperlink r:id="rId183" ref="O152"/>
    <hyperlink r:id="rId184" ref="O153"/>
    <hyperlink r:id="rId185" ref="O154"/>
    <hyperlink r:id="rId186" ref="O155"/>
    <hyperlink r:id="rId187" ref="Q155"/>
    <hyperlink r:id="rId188" ref="O156"/>
    <hyperlink r:id="rId189" ref="O157"/>
    <hyperlink r:id="rId190" ref="O158"/>
    <hyperlink r:id="rId191" ref="O159"/>
    <hyperlink r:id="rId192" ref="O160"/>
    <hyperlink r:id="rId193" ref="O161"/>
    <hyperlink r:id="rId194" ref="O162"/>
    <hyperlink r:id="rId195" ref="Q162"/>
    <hyperlink r:id="rId196" ref="O163"/>
    <hyperlink r:id="rId197" ref="P163"/>
    <hyperlink r:id="rId198" ref="Q163"/>
    <hyperlink r:id="rId199" ref="O164"/>
    <hyperlink r:id="rId200" ref="O165"/>
    <hyperlink r:id="rId201" ref="O166"/>
    <hyperlink r:id="rId202" ref="O167"/>
    <hyperlink r:id="rId203" ref="O168"/>
    <hyperlink r:id="rId204" ref="O169"/>
    <hyperlink r:id="rId205" ref="O170"/>
    <hyperlink r:id="rId206" ref="O171"/>
    <hyperlink r:id="rId207" ref="O172"/>
    <hyperlink r:id="rId208" ref="O173"/>
    <hyperlink r:id="rId209" ref="O174"/>
    <hyperlink r:id="rId210" ref="O175"/>
    <hyperlink r:id="rId211" ref="O176"/>
    <hyperlink r:id="rId212" ref="O177"/>
    <hyperlink r:id="rId213" ref="O178"/>
    <hyperlink r:id="rId214" ref="O179"/>
    <hyperlink r:id="rId215" ref="O180"/>
    <hyperlink r:id="rId216" ref="O181"/>
    <hyperlink r:id="rId217" ref="O182"/>
    <hyperlink r:id="rId218" ref="O183"/>
    <hyperlink r:id="rId219" ref="O184"/>
    <hyperlink r:id="rId220" ref="O185"/>
    <hyperlink r:id="rId221" ref="O186"/>
    <hyperlink r:id="rId222" ref="O187"/>
    <hyperlink r:id="rId223" ref="O188"/>
    <hyperlink r:id="rId224" ref="O189"/>
    <hyperlink r:id="rId225" ref="O190"/>
    <hyperlink r:id="rId226" ref="O191"/>
    <hyperlink r:id="rId227" ref="O192"/>
    <hyperlink r:id="rId228" ref="O193"/>
    <hyperlink r:id="rId229" ref="O194"/>
    <hyperlink r:id="rId230" ref="O195"/>
    <hyperlink r:id="rId231" ref="O196"/>
    <hyperlink r:id="rId232" ref="O197"/>
    <hyperlink r:id="rId233" ref="O198"/>
    <hyperlink r:id="rId234" ref="P198"/>
    <hyperlink r:id="rId235" ref="Q198"/>
    <hyperlink r:id="rId236" ref="O199"/>
    <hyperlink r:id="rId237" ref="P199"/>
    <hyperlink r:id="rId238" ref="Q199"/>
    <hyperlink r:id="rId239" ref="O200"/>
    <hyperlink r:id="rId240" ref="P200"/>
    <hyperlink r:id="rId241" ref="Q200"/>
    <hyperlink r:id="rId242" ref="O201"/>
    <hyperlink r:id="rId243" ref="P201"/>
    <hyperlink r:id="rId244" ref="Q201"/>
    <hyperlink r:id="rId245" ref="O202"/>
    <hyperlink r:id="rId246" ref="P202"/>
    <hyperlink r:id="rId247" ref="Q202"/>
    <hyperlink r:id="rId248" ref="O203"/>
    <hyperlink r:id="rId249" ref="P203"/>
    <hyperlink r:id="rId250" ref="Q203"/>
    <hyperlink r:id="rId251" ref="O204"/>
    <hyperlink r:id="rId252" ref="P204"/>
    <hyperlink r:id="rId253" ref="Q204"/>
    <hyperlink r:id="rId254" ref="O205"/>
    <hyperlink r:id="rId255" ref="P205"/>
    <hyperlink r:id="rId256" ref="Q205"/>
    <hyperlink r:id="rId257" ref="O206"/>
    <hyperlink r:id="rId258" ref="P206"/>
    <hyperlink r:id="rId259" ref="Q206"/>
    <hyperlink r:id="rId260" ref="O207"/>
    <hyperlink r:id="rId261" ref="Q207"/>
    <hyperlink r:id="rId262" ref="O208"/>
    <hyperlink r:id="rId263" ref="O209"/>
    <hyperlink r:id="rId264" ref="O210"/>
    <hyperlink r:id="rId265" ref="O211"/>
    <hyperlink r:id="rId266" ref="O212"/>
    <hyperlink r:id="rId267" ref="O213"/>
    <hyperlink r:id="rId268" ref="O214"/>
    <hyperlink r:id="rId269" ref="O215"/>
    <hyperlink r:id="rId270" ref="O216"/>
    <hyperlink r:id="rId271" ref="O217"/>
    <hyperlink r:id="rId272" ref="O218"/>
    <hyperlink r:id="rId273" ref="O219"/>
    <hyperlink r:id="rId274" ref="O220"/>
    <hyperlink r:id="rId275" ref="O221"/>
    <hyperlink r:id="rId276" ref="O222"/>
    <hyperlink r:id="rId277" ref="O223"/>
    <hyperlink r:id="rId278" ref="O224"/>
    <hyperlink r:id="rId279" ref="O225"/>
    <hyperlink r:id="rId280" ref="O226"/>
    <hyperlink r:id="rId281" ref="O227"/>
    <hyperlink r:id="rId282" ref="O228"/>
    <hyperlink r:id="rId283" ref="O229"/>
    <hyperlink r:id="rId284" ref="O230"/>
    <hyperlink r:id="rId285" ref="O231"/>
    <hyperlink r:id="rId286" ref="O232"/>
    <hyperlink r:id="rId287" ref="O233"/>
    <hyperlink r:id="rId288" ref="O234"/>
    <hyperlink r:id="rId289" ref="O235"/>
    <hyperlink r:id="rId290" ref="O236"/>
    <hyperlink r:id="rId291" ref="O237"/>
    <hyperlink r:id="rId292" ref="O238"/>
    <hyperlink r:id="rId293" ref="O239"/>
    <hyperlink r:id="rId294" ref="O240"/>
    <hyperlink r:id="rId295" ref="O241"/>
    <hyperlink r:id="rId296" ref="P241"/>
    <hyperlink r:id="rId297" ref="Q241"/>
    <hyperlink r:id="rId298" ref="O242"/>
    <hyperlink r:id="rId299" ref="O243"/>
    <hyperlink r:id="rId300" ref="P243"/>
    <hyperlink r:id="rId301" ref="Q243"/>
    <hyperlink r:id="rId302" ref="O244"/>
    <hyperlink r:id="rId303" ref="P244"/>
    <hyperlink r:id="rId304" ref="Q244"/>
    <hyperlink r:id="rId305" ref="O245"/>
    <hyperlink r:id="rId306" ref="O246"/>
    <hyperlink r:id="rId307" ref="O247"/>
    <hyperlink r:id="rId308" ref="O248"/>
    <hyperlink r:id="rId309" ref="O249"/>
    <hyperlink r:id="rId310" ref="O250"/>
    <hyperlink r:id="rId311" ref="O251"/>
    <hyperlink r:id="rId312" ref="O252"/>
    <hyperlink r:id="rId313" ref="O253"/>
    <hyperlink r:id="rId314" ref="O254"/>
    <hyperlink r:id="rId315" ref="O255"/>
    <hyperlink r:id="rId316" ref="O256"/>
    <hyperlink r:id="rId317" ref="O257"/>
    <hyperlink r:id="rId318" ref="O258"/>
    <hyperlink r:id="rId319" ref="O259"/>
    <hyperlink r:id="rId320" ref="O260"/>
    <hyperlink r:id="rId321" ref="O261"/>
    <hyperlink r:id="rId322" ref="O262"/>
    <hyperlink r:id="rId323" ref="O263"/>
    <hyperlink r:id="rId324" ref="O264"/>
    <hyperlink r:id="rId325" ref="O265"/>
    <hyperlink r:id="rId326" ref="O266"/>
    <hyperlink r:id="rId327" ref="O267"/>
    <hyperlink r:id="rId328" ref="O268"/>
    <hyperlink r:id="rId329" ref="O269"/>
    <hyperlink r:id="rId330" ref="O270"/>
    <hyperlink r:id="rId331" ref="O271"/>
    <hyperlink r:id="rId332" ref="O272"/>
    <hyperlink r:id="rId333" ref="O273"/>
    <hyperlink r:id="rId334" ref="O274"/>
    <hyperlink r:id="rId335" ref="O275"/>
    <hyperlink r:id="rId336" ref="O276"/>
    <hyperlink r:id="rId337" ref="O277"/>
    <hyperlink r:id="rId338" ref="O278"/>
    <hyperlink r:id="rId339" ref="O279"/>
    <hyperlink r:id="rId340" ref="O280"/>
    <hyperlink r:id="rId341" ref="O281"/>
    <hyperlink r:id="rId342" ref="O282"/>
    <hyperlink r:id="rId343" ref="O283"/>
    <hyperlink r:id="rId344" ref="O284"/>
    <hyperlink r:id="rId345" ref="O285"/>
    <hyperlink r:id="rId346" ref="O286"/>
    <hyperlink r:id="rId347" ref="O287"/>
    <hyperlink r:id="rId348" ref="O288"/>
    <hyperlink r:id="rId349" ref="O289"/>
    <hyperlink r:id="rId350" ref="O290"/>
    <hyperlink r:id="rId351" ref="O291"/>
    <hyperlink r:id="rId352" ref="O292"/>
    <hyperlink r:id="rId353" ref="O293"/>
    <hyperlink r:id="rId354" ref="O294"/>
    <hyperlink r:id="rId355" ref="O295"/>
    <hyperlink r:id="rId356" ref="O296"/>
    <hyperlink r:id="rId357" ref="O297"/>
    <hyperlink r:id="rId358" ref="O298"/>
    <hyperlink r:id="rId359" ref="O299"/>
    <hyperlink r:id="rId360" ref="P299"/>
    <hyperlink r:id="rId361" ref="Q299"/>
    <hyperlink r:id="rId362" ref="O300"/>
    <hyperlink r:id="rId363" ref="O301"/>
    <hyperlink r:id="rId364" ref="P301"/>
    <hyperlink r:id="rId365" ref="Q301"/>
    <hyperlink r:id="rId366" ref="O302"/>
    <hyperlink r:id="rId367" ref="P302"/>
    <hyperlink r:id="rId368" ref="Q302"/>
    <hyperlink r:id="rId369" ref="O303"/>
    <hyperlink r:id="rId370" ref="P303"/>
    <hyperlink r:id="rId371" ref="Q303"/>
    <hyperlink r:id="rId372" ref="O304"/>
    <hyperlink r:id="rId373" ref="O305"/>
    <hyperlink r:id="rId374" ref="O306"/>
    <hyperlink r:id="rId375" ref="O307"/>
    <hyperlink r:id="rId376" ref="O308"/>
    <hyperlink r:id="rId377" ref="O309"/>
    <hyperlink r:id="rId378" ref="O310"/>
    <hyperlink r:id="rId379" ref="O311"/>
    <hyperlink r:id="rId380" ref="O312"/>
    <hyperlink r:id="rId381" ref="Q312"/>
    <hyperlink r:id="rId382" ref="O313"/>
    <hyperlink r:id="rId383" ref="O314"/>
    <hyperlink r:id="rId384" ref="O315"/>
    <hyperlink r:id="rId385" ref="O316"/>
    <hyperlink r:id="rId386" ref="O317"/>
    <hyperlink r:id="rId387" ref="O318"/>
    <hyperlink r:id="rId388" ref="P318"/>
    <hyperlink r:id="rId389" ref="Q318"/>
    <hyperlink r:id="rId390" ref="O319"/>
    <hyperlink r:id="rId391" ref="O320"/>
    <hyperlink r:id="rId392" ref="O321"/>
    <hyperlink r:id="rId393" ref="O322"/>
    <hyperlink r:id="rId394" ref="O323"/>
    <hyperlink r:id="rId395" ref="O324"/>
    <hyperlink r:id="rId396" ref="O325"/>
    <hyperlink r:id="rId397" ref="O326"/>
    <hyperlink r:id="rId398" ref="O327"/>
    <hyperlink r:id="rId399" ref="O328"/>
    <hyperlink r:id="rId400" ref="P328"/>
    <hyperlink r:id="rId401" ref="Q328"/>
    <hyperlink r:id="rId402" ref="O329"/>
    <hyperlink r:id="rId403" ref="O330"/>
    <hyperlink r:id="rId404" ref="O331"/>
    <hyperlink r:id="rId405" ref="O332"/>
    <hyperlink r:id="rId406" ref="O333"/>
    <hyperlink r:id="rId407" ref="O334"/>
  </hyperlinks>
  <drawing r:id="rId40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43"/>
    <col customWidth="1" min="2" max="2" width="13.14"/>
    <col customWidth="1" min="3" max="3" width="29.71"/>
    <col customWidth="1" min="4" max="4" width="43.29"/>
    <col customWidth="1" min="5" max="5" width="31.43"/>
    <col customWidth="1" min="6" max="6" width="13.57"/>
    <col customWidth="1" min="7" max="7" width="8.71"/>
    <col customWidth="1" min="8" max="8" width="6.57"/>
    <col customWidth="1" min="9" max="9" width="16.86"/>
    <col customWidth="1" min="10" max="11" width="19.43"/>
    <col customWidth="1" min="12" max="12" width="7.43"/>
    <col customWidth="1" min="13" max="13" width="13.14"/>
    <col customWidth="1" min="14" max="14" width="4.86"/>
    <col customWidth="1" min="15" max="16" width="49.29"/>
    <col customWidth="1" min="17" max="17" width="42.43"/>
  </cols>
  <sheetData>
    <row r="1">
      <c r="A1" s="25" t="s">
        <v>1795</v>
      </c>
      <c r="B1" s="25" t="s">
        <v>18</v>
      </c>
      <c r="C1" s="26" t="s">
        <v>19</v>
      </c>
      <c r="D1" s="27" t="s">
        <v>20</v>
      </c>
      <c r="E1" s="28" t="s">
        <v>21</v>
      </c>
      <c r="F1" s="28" t="s">
        <v>22</v>
      </c>
      <c r="G1" s="28" t="s">
        <v>23</v>
      </c>
      <c r="H1" s="28" t="s">
        <v>24</v>
      </c>
      <c r="I1" s="29" t="s">
        <v>25</v>
      </c>
      <c r="J1" s="29" t="s">
        <v>26</v>
      </c>
      <c r="K1" s="30" t="s">
        <v>27</v>
      </c>
      <c r="L1" s="26" t="s">
        <v>28</v>
      </c>
      <c r="M1" s="31" t="s">
        <v>29</v>
      </c>
      <c r="N1" s="26" t="s">
        <v>30</v>
      </c>
      <c r="O1" s="32" t="s">
        <v>31</v>
      </c>
      <c r="P1" s="32" t="s">
        <v>32</v>
      </c>
      <c r="Q1" s="32" t="s">
        <v>33</v>
      </c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>
      <c r="A2" s="181">
        <v>1.0</v>
      </c>
      <c r="B2" s="34" t="s">
        <v>65</v>
      </c>
      <c r="C2" s="35" t="s">
        <v>35</v>
      </c>
      <c r="D2" s="34" t="s">
        <v>66</v>
      </c>
      <c r="E2" s="34" t="s">
        <v>67</v>
      </c>
      <c r="F2" s="43" t="s">
        <v>57</v>
      </c>
      <c r="G2" s="36" t="s">
        <v>39</v>
      </c>
      <c r="H2" s="36" t="s">
        <v>40</v>
      </c>
      <c r="I2" s="37">
        <v>44088.0</v>
      </c>
      <c r="J2" s="37">
        <v>44141.0</v>
      </c>
      <c r="K2" s="38">
        <v>44183.0</v>
      </c>
      <c r="L2" s="39" t="s">
        <v>28</v>
      </c>
      <c r="M2" s="39" t="s">
        <v>49</v>
      </c>
      <c r="N2" s="40" t="s">
        <v>42</v>
      </c>
      <c r="O2" s="41" t="s">
        <v>68</v>
      </c>
      <c r="P2" s="42"/>
      <c r="Q2" s="42"/>
      <c r="R2" s="180"/>
      <c r="S2" s="180"/>
      <c r="T2" s="180"/>
      <c r="U2" s="180"/>
      <c r="V2" s="180"/>
      <c r="W2" s="180"/>
      <c r="X2" s="180"/>
      <c r="Y2" s="180"/>
      <c r="Z2" s="180"/>
      <c r="AA2" s="180"/>
    </row>
    <row r="3">
      <c r="A3" s="181">
        <v>2.0</v>
      </c>
      <c r="B3" s="34" t="s">
        <v>73</v>
      </c>
      <c r="C3" s="35" t="s">
        <v>35</v>
      </c>
      <c r="D3" s="35" t="s">
        <v>74</v>
      </c>
      <c r="E3" s="34" t="s">
        <v>71</v>
      </c>
      <c r="F3" s="36" t="s">
        <v>38</v>
      </c>
      <c r="G3" s="36" t="s">
        <v>39</v>
      </c>
      <c r="H3" s="43" t="s">
        <v>47</v>
      </c>
      <c r="I3" s="37">
        <v>44088.0</v>
      </c>
      <c r="J3" s="37">
        <v>44141.0</v>
      </c>
      <c r="K3" s="38">
        <v>44183.0</v>
      </c>
      <c r="L3" s="39" t="s">
        <v>48</v>
      </c>
      <c r="M3" s="39" t="s">
        <v>41</v>
      </c>
      <c r="N3" s="40" t="s">
        <v>42</v>
      </c>
      <c r="O3" s="45" t="s">
        <v>75</v>
      </c>
      <c r="P3" s="46" t="str">
        <f>HYPERLINK("https://nptel.ac.in/noc/courses/noc19/SEM2/noc19-ae07","https://nptel.ac.in/noc/courses/noc19/SEM2/noc19-ae07")</f>
        <v>https://nptel.ac.in/noc/courses/noc19/SEM2/noc19-ae07</v>
      </c>
      <c r="Q3" s="46" t="str">
        <f>HYPERLINK("https://nptel.ac.in/courses/101/104/101104065/","https://nptel.ac.in/courses/101/104/101104065/")</f>
        <v>https://nptel.ac.in/courses/101/104/101104065/</v>
      </c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>
      <c r="A4" s="181">
        <v>3.0</v>
      </c>
      <c r="B4" s="34" t="s">
        <v>109</v>
      </c>
      <c r="C4" s="56" t="s">
        <v>93</v>
      </c>
      <c r="D4" s="56" t="s">
        <v>110</v>
      </c>
      <c r="E4" s="47" t="s">
        <v>111</v>
      </c>
      <c r="F4" s="43" t="s">
        <v>57</v>
      </c>
      <c r="G4" s="36" t="s">
        <v>39</v>
      </c>
      <c r="H4" s="43" t="s">
        <v>47</v>
      </c>
      <c r="I4" s="37">
        <v>44088.0</v>
      </c>
      <c r="J4" s="37">
        <v>44141.0</v>
      </c>
      <c r="K4" s="38">
        <v>44183.0</v>
      </c>
      <c r="L4" s="39" t="s">
        <v>100</v>
      </c>
      <c r="M4" s="39" t="s">
        <v>49</v>
      </c>
      <c r="N4" s="40" t="s">
        <v>42</v>
      </c>
      <c r="O4" s="45" t="s">
        <v>112</v>
      </c>
      <c r="P4" s="46" t="str">
        <f>HYPERLINK("https://nptel.ac.in/noc/courses/noc19/SEM2/noc19-ag04","https://nptel.ac.in/noc/courses/noc19/SEM2/noc19-ag04")</f>
        <v>https://nptel.ac.in/noc/courses/noc19/SEM2/noc19-ag04</v>
      </c>
      <c r="Q4" s="46" t="str">
        <f>HYPERLINK("https://nptel.ac.in/courses/126/105/126105014/","https://nptel.ac.in/courses/126/105/126105014/")</f>
        <v>https://nptel.ac.in/courses/126/105/126105014/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>
      <c r="A5" s="181">
        <v>4.0</v>
      </c>
      <c r="B5" s="34" t="s">
        <v>131</v>
      </c>
      <c r="C5" s="47" t="s">
        <v>132</v>
      </c>
      <c r="D5" s="47" t="s">
        <v>133</v>
      </c>
      <c r="E5" s="47" t="s">
        <v>134</v>
      </c>
      <c r="F5" s="43" t="s">
        <v>57</v>
      </c>
      <c r="G5" s="36" t="s">
        <v>39</v>
      </c>
      <c r="H5" s="43" t="s">
        <v>40</v>
      </c>
      <c r="I5" s="37">
        <v>44088.0</v>
      </c>
      <c r="J5" s="37">
        <v>44141.0</v>
      </c>
      <c r="K5" s="38">
        <v>44183.0</v>
      </c>
      <c r="L5" s="39" t="s">
        <v>48</v>
      </c>
      <c r="M5" s="39" t="s">
        <v>49</v>
      </c>
      <c r="N5" s="39" t="s">
        <v>50</v>
      </c>
      <c r="O5" s="45" t="s">
        <v>135</v>
      </c>
      <c r="P5" s="42"/>
      <c r="Q5" s="42"/>
      <c r="R5" s="180"/>
      <c r="S5" s="180"/>
      <c r="T5" s="180"/>
      <c r="U5" s="180"/>
      <c r="V5" s="180"/>
      <c r="W5" s="180"/>
      <c r="X5" s="180"/>
      <c r="Y5" s="180"/>
      <c r="Z5" s="180"/>
      <c r="AA5" s="180"/>
    </row>
    <row r="6">
      <c r="A6" s="181">
        <v>5.0</v>
      </c>
      <c r="B6" s="34" t="s">
        <v>149</v>
      </c>
      <c r="C6" s="47" t="s">
        <v>132</v>
      </c>
      <c r="D6" s="56" t="s">
        <v>150</v>
      </c>
      <c r="E6" s="56" t="s">
        <v>151</v>
      </c>
      <c r="F6" s="57" t="s">
        <v>147</v>
      </c>
      <c r="G6" s="36" t="s">
        <v>39</v>
      </c>
      <c r="H6" s="43" t="s">
        <v>47</v>
      </c>
      <c r="I6" s="37">
        <v>44088.0</v>
      </c>
      <c r="J6" s="37">
        <v>44141.0</v>
      </c>
      <c r="K6" s="38">
        <v>44183.0</v>
      </c>
      <c r="L6" s="39" t="s">
        <v>28</v>
      </c>
      <c r="M6" s="39" t="s">
        <v>49</v>
      </c>
      <c r="N6" s="40" t="s">
        <v>42</v>
      </c>
      <c r="O6" s="45" t="s">
        <v>152</v>
      </c>
      <c r="P6" s="46" t="str">
        <f>HYPERLINK("https://nptel.ac.in/noc/courses/noc19/SEM2/noc19-ar15","https://nptel.ac.in/noc/courses/noc19/SEM2/noc19-ar15")</f>
        <v>https://nptel.ac.in/noc/courses/noc19/SEM2/noc19-ar15</v>
      </c>
      <c r="Q6" s="46" t="str">
        <f>HYPERLINK("https://nptel.ac.in/courses/124/107/124107006/","https://nptel.ac.in/courses/124/107/124107006/")</f>
        <v>https://nptel.ac.in/courses/124/107/124107006/</v>
      </c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7">
      <c r="A7" s="181">
        <v>6.0</v>
      </c>
      <c r="B7" s="34" t="s">
        <v>169</v>
      </c>
      <c r="C7" s="47" t="s">
        <v>132</v>
      </c>
      <c r="D7" s="58" t="s">
        <v>170</v>
      </c>
      <c r="E7" s="35" t="s">
        <v>163</v>
      </c>
      <c r="F7" s="36" t="s">
        <v>147</v>
      </c>
      <c r="G7" s="36" t="s">
        <v>39</v>
      </c>
      <c r="H7" s="43" t="s">
        <v>47</v>
      </c>
      <c r="I7" s="37">
        <v>44088.0</v>
      </c>
      <c r="J7" s="37">
        <v>44141.0</v>
      </c>
      <c r="K7" s="38">
        <v>44183.0</v>
      </c>
      <c r="L7" s="39" t="s">
        <v>100</v>
      </c>
      <c r="M7" s="60" t="s">
        <v>49</v>
      </c>
      <c r="N7" s="40" t="s">
        <v>42</v>
      </c>
      <c r="O7" s="45" t="s">
        <v>171</v>
      </c>
      <c r="P7" s="46" t="str">
        <f>HYPERLINK("https://nptel.ac.in/noc/courses/noc19/SEM1/noc19-ar04","https://nptel.ac.in/noc/courses/noc19/SEM1/noc19-ar04")</f>
        <v>https://nptel.ac.in/noc/courses/noc19/SEM1/noc19-ar04</v>
      </c>
      <c r="Q7" s="46" t="str">
        <f>HYPERLINK("https://nptel.ac.in/courses/124/107/124107001/","https://nptel.ac.in/courses/124/107/124107001/")</f>
        <v>https://nptel.ac.in/courses/124/107/124107001/</v>
      </c>
      <c r="R7" s="180"/>
      <c r="S7" s="180"/>
      <c r="T7" s="180"/>
      <c r="U7" s="180"/>
      <c r="V7" s="180"/>
      <c r="W7" s="180"/>
      <c r="X7" s="180"/>
      <c r="Y7" s="180"/>
      <c r="Z7" s="180"/>
      <c r="AA7" s="180"/>
    </row>
    <row r="8">
      <c r="A8" s="181">
        <v>7.0</v>
      </c>
      <c r="B8" s="34" t="s">
        <v>172</v>
      </c>
      <c r="C8" s="47" t="s">
        <v>132</v>
      </c>
      <c r="D8" s="58" t="s">
        <v>173</v>
      </c>
      <c r="E8" s="59" t="s">
        <v>146</v>
      </c>
      <c r="F8" s="36" t="s">
        <v>147</v>
      </c>
      <c r="G8" s="43" t="s">
        <v>174</v>
      </c>
      <c r="H8" s="43" t="s">
        <v>47</v>
      </c>
      <c r="I8" s="37">
        <v>44088.0</v>
      </c>
      <c r="J8" s="37">
        <v>44113.0</v>
      </c>
      <c r="K8" s="38">
        <v>44183.0</v>
      </c>
      <c r="L8" s="39" t="s">
        <v>100</v>
      </c>
      <c r="M8" s="39" t="s">
        <v>41</v>
      </c>
      <c r="N8" s="40" t="s">
        <v>42</v>
      </c>
      <c r="O8" s="45" t="s">
        <v>175</v>
      </c>
      <c r="P8" s="46" t="str">
        <f>HYPERLINK("https://nptel.ac.in/noc/courses/noc19/SEM1/noc19-ar09","https://nptel.ac.in/noc/courses/noc19/SEM1/noc19-ar09")</f>
        <v>https://nptel.ac.in/noc/courses/noc19/SEM1/noc19-ar09</v>
      </c>
      <c r="Q8" s="46" t="str">
        <f>HYPERLINK("https://nptel.ac.in/courses/124/107/124107002/","https://nptel.ac.in/courses/124/107/124107002/")</f>
        <v>https://nptel.ac.in/courses/124/107/124107002/</v>
      </c>
      <c r="R8" s="180"/>
      <c r="S8" s="180"/>
      <c r="T8" s="180"/>
      <c r="U8" s="180"/>
      <c r="V8" s="180"/>
      <c r="W8" s="180"/>
      <c r="X8" s="180"/>
      <c r="Y8" s="180"/>
      <c r="Z8" s="180"/>
      <c r="AA8" s="180"/>
    </row>
    <row r="9">
      <c r="A9" s="181">
        <v>8.0</v>
      </c>
      <c r="B9" s="34" t="s">
        <v>176</v>
      </c>
      <c r="C9" s="47" t="s">
        <v>132</v>
      </c>
      <c r="D9" s="58" t="s">
        <v>177</v>
      </c>
      <c r="E9" s="59" t="s">
        <v>178</v>
      </c>
      <c r="F9" s="36" t="s">
        <v>147</v>
      </c>
      <c r="G9" s="43" t="s">
        <v>174</v>
      </c>
      <c r="H9" s="43" t="s">
        <v>47</v>
      </c>
      <c r="I9" s="37">
        <v>44088.0</v>
      </c>
      <c r="J9" s="37">
        <v>44113.0</v>
      </c>
      <c r="K9" s="38">
        <v>44183.0</v>
      </c>
      <c r="L9" s="39" t="s">
        <v>48</v>
      </c>
      <c r="M9" s="39" t="s">
        <v>41</v>
      </c>
      <c r="N9" s="40" t="s">
        <v>42</v>
      </c>
      <c r="O9" s="45" t="s">
        <v>179</v>
      </c>
      <c r="P9" s="46" t="str">
        <f>HYPERLINK("https://nptel.ac.in/noc/courses/noc19/SEM1/noc19-ar03","https://nptel.ac.in/noc/courses/noc19/SEM1/noc19-ar03")</f>
        <v>https://nptel.ac.in/noc/courses/noc19/SEM1/noc19-ar03</v>
      </c>
      <c r="Q9" s="46" t="str">
        <f>HYPERLINK("https://nptel.ac.in/courses/105/107/105107156/","https://nptel.ac.in/courses/105/107/105107156/")</f>
        <v>https://nptel.ac.in/courses/105/107/105107156/</v>
      </c>
      <c r="R9" s="180"/>
      <c r="S9" s="180"/>
      <c r="T9" s="180"/>
      <c r="U9" s="180"/>
      <c r="V9" s="180"/>
      <c r="W9" s="180"/>
      <c r="X9" s="180"/>
      <c r="Y9" s="180"/>
      <c r="Z9" s="180"/>
      <c r="AA9" s="180"/>
    </row>
    <row r="10">
      <c r="A10" s="181">
        <v>9.0</v>
      </c>
      <c r="B10" s="34" t="s">
        <v>196</v>
      </c>
      <c r="C10" s="56" t="s">
        <v>181</v>
      </c>
      <c r="D10" s="56" t="s">
        <v>197</v>
      </c>
      <c r="E10" s="56" t="s">
        <v>198</v>
      </c>
      <c r="F10" s="43" t="s">
        <v>126</v>
      </c>
      <c r="G10" s="36" t="s">
        <v>39</v>
      </c>
      <c r="H10" s="43" t="s">
        <v>47</v>
      </c>
      <c r="I10" s="37">
        <v>44088.0</v>
      </c>
      <c r="J10" s="37">
        <v>44141.0</v>
      </c>
      <c r="K10" s="38">
        <v>44183.0</v>
      </c>
      <c r="L10" s="39" t="s">
        <v>28</v>
      </c>
      <c r="M10" s="39" t="s">
        <v>49</v>
      </c>
      <c r="N10" s="40" t="s">
        <v>42</v>
      </c>
      <c r="O10" s="45" t="s">
        <v>199</v>
      </c>
      <c r="P10" s="46" t="str">
        <f>HYPERLINK("https://nptel.ac.in/noc/courses/noc19/SEM2/noc19-bt22","https://nptel.ac.in/noc/courses/noc19/SEM2/noc19-bt22")</f>
        <v>https://nptel.ac.in/noc/courses/noc19/SEM2/noc19-bt22</v>
      </c>
      <c r="Q10" s="46" t="str">
        <f>HYPERLINK("https://nptel.ac.in/courses/102/106/102106070/","https://nptel.ac.in/courses/102/106/102106070/")</f>
        <v>https://nptel.ac.in/courses/102/106/102106070/</v>
      </c>
      <c r="R10" s="180"/>
      <c r="S10" s="180"/>
      <c r="T10" s="180"/>
      <c r="U10" s="180"/>
      <c r="V10" s="180"/>
      <c r="W10" s="180"/>
      <c r="X10" s="180"/>
      <c r="Y10" s="180"/>
      <c r="Z10" s="180"/>
      <c r="AA10" s="180"/>
    </row>
    <row r="11">
      <c r="A11" s="181">
        <v>10.0</v>
      </c>
      <c r="B11" s="34" t="s">
        <v>213</v>
      </c>
      <c r="C11" s="56" t="s">
        <v>181</v>
      </c>
      <c r="D11" s="56" t="s">
        <v>214</v>
      </c>
      <c r="E11" s="56" t="s">
        <v>215</v>
      </c>
      <c r="F11" s="43" t="s">
        <v>83</v>
      </c>
      <c r="G11" s="36" t="s">
        <v>39</v>
      </c>
      <c r="H11" s="43" t="s">
        <v>47</v>
      </c>
      <c r="I11" s="37">
        <v>44088.0</v>
      </c>
      <c r="J11" s="37">
        <v>44141.0</v>
      </c>
      <c r="K11" s="38">
        <v>44183.0</v>
      </c>
      <c r="L11" s="39" t="s">
        <v>48</v>
      </c>
      <c r="M11" s="39" t="s">
        <v>49</v>
      </c>
      <c r="N11" s="39" t="s">
        <v>50</v>
      </c>
      <c r="O11" s="45" t="s">
        <v>216</v>
      </c>
      <c r="P11" s="46" t="str">
        <f>HYPERLINK("https://nptel.ac.in/noc/courses/noc19/SEM2/noc19-bt30","https://nptel.ac.in/noc/courses/noc19/SEM2/noc19-bt30")</f>
        <v>https://nptel.ac.in/noc/courses/noc19/SEM2/noc19-bt30</v>
      </c>
      <c r="Q11" s="46" t="str">
        <f>HYPERLINK("https://nptel.ac.in/courses/102/101/102101058/","https://nptel.ac.in/courses/102/101/102101058/")</f>
        <v>https://nptel.ac.in/courses/102/101/102101058/</v>
      </c>
      <c r="R11" s="180"/>
      <c r="S11" s="180"/>
      <c r="T11" s="180"/>
      <c r="U11" s="180"/>
      <c r="V11" s="180"/>
      <c r="W11" s="180"/>
      <c r="X11" s="180"/>
      <c r="Y11" s="180"/>
      <c r="Z11" s="180"/>
      <c r="AA11" s="180"/>
    </row>
    <row r="12">
      <c r="A12" s="181">
        <v>11.0</v>
      </c>
      <c r="B12" s="34" t="s">
        <v>217</v>
      </c>
      <c r="C12" s="56" t="s">
        <v>181</v>
      </c>
      <c r="D12" s="56" t="s">
        <v>218</v>
      </c>
      <c r="E12" s="56" t="s">
        <v>215</v>
      </c>
      <c r="F12" s="43" t="s">
        <v>83</v>
      </c>
      <c r="G12" s="36" t="s">
        <v>39</v>
      </c>
      <c r="H12" s="43" t="s">
        <v>47</v>
      </c>
      <c r="I12" s="37">
        <v>44088.0</v>
      </c>
      <c r="J12" s="37">
        <v>44141.0</v>
      </c>
      <c r="K12" s="38">
        <v>44183.0</v>
      </c>
      <c r="L12" s="39" t="s">
        <v>28</v>
      </c>
      <c r="M12" s="39" t="s">
        <v>29</v>
      </c>
      <c r="N12" s="40" t="s">
        <v>42</v>
      </c>
      <c r="O12" s="45" t="s">
        <v>219</v>
      </c>
      <c r="P12" s="46" t="str">
        <f>HYPERLINK("https://nptel.ac.in/noc/courses/noc19/SEM2/noc19-bt19","https://nptel.ac.in/noc/courses/noc19/SEM2/noc19-bt19")</f>
        <v>https://nptel.ac.in/noc/courses/noc19/SEM2/noc19-bt19</v>
      </c>
      <c r="Q12" s="46" t="str">
        <f>HYPERLINK("https://nptel.ac.in/courses/102/101/102101056/","https://nptel.ac.in/courses/102/101/102101056/")</f>
        <v>https://nptel.ac.in/courses/102/101/102101056/</v>
      </c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>
      <c r="A13" s="181">
        <v>12.0</v>
      </c>
      <c r="B13" s="34" t="s">
        <v>261</v>
      </c>
      <c r="C13" s="56" t="s">
        <v>181</v>
      </c>
      <c r="D13" s="67" t="s">
        <v>262</v>
      </c>
      <c r="E13" s="68" t="s">
        <v>256</v>
      </c>
      <c r="F13" s="69" t="s">
        <v>38</v>
      </c>
      <c r="G13" s="69" t="s">
        <v>263</v>
      </c>
      <c r="H13" s="70" t="s">
        <v>47</v>
      </c>
      <c r="I13" s="37">
        <v>44088.0</v>
      </c>
      <c r="J13" s="37">
        <v>44141.0</v>
      </c>
      <c r="K13" s="38">
        <v>44183.0</v>
      </c>
      <c r="L13" s="39" t="s">
        <v>48</v>
      </c>
      <c r="M13" s="39" t="s">
        <v>49</v>
      </c>
      <c r="N13" s="39" t="s">
        <v>50</v>
      </c>
      <c r="O13" s="45" t="s">
        <v>264</v>
      </c>
      <c r="P13" s="66" t="s">
        <v>265</v>
      </c>
      <c r="Q13" s="66" t="s">
        <v>266</v>
      </c>
      <c r="R13" s="180"/>
      <c r="S13" s="180"/>
      <c r="T13" s="180"/>
      <c r="U13" s="180"/>
      <c r="V13" s="180"/>
      <c r="W13" s="180"/>
      <c r="X13" s="180"/>
      <c r="Y13" s="180"/>
      <c r="Z13" s="180"/>
      <c r="AA13" s="180"/>
    </row>
    <row r="14">
      <c r="A14" s="181">
        <v>13.0</v>
      </c>
      <c r="B14" s="34" t="s">
        <v>267</v>
      </c>
      <c r="C14" s="56" t="s">
        <v>181</v>
      </c>
      <c r="D14" s="71" t="s">
        <v>268</v>
      </c>
      <c r="E14" s="68" t="s">
        <v>269</v>
      </c>
      <c r="F14" s="69" t="s">
        <v>38</v>
      </c>
      <c r="G14" s="69" t="s">
        <v>270</v>
      </c>
      <c r="H14" s="70" t="s">
        <v>47</v>
      </c>
      <c r="I14" s="37">
        <v>44088.0</v>
      </c>
      <c r="J14" s="37">
        <v>44113.0</v>
      </c>
      <c r="K14" s="38">
        <v>44183.0</v>
      </c>
      <c r="L14" s="39" t="s">
        <v>48</v>
      </c>
      <c r="M14" s="39" t="s">
        <v>41</v>
      </c>
      <c r="N14" s="40" t="s">
        <v>42</v>
      </c>
      <c r="O14" s="45" t="s">
        <v>271</v>
      </c>
      <c r="P14" s="66" t="s">
        <v>272</v>
      </c>
      <c r="Q14" s="66" t="s">
        <v>273</v>
      </c>
      <c r="R14" s="180"/>
      <c r="S14" s="180"/>
      <c r="T14" s="180"/>
      <c r="U14" s="180"/>
      <c r="V14" s="180"/>
      <c r="W14" s="180"/>
      <c r="X14" s="180"/>
      <c r="Y14" s="180"/>
      <c r="Z14" s="180"/>
      <c r="AA14" s="180"/>
    </row>
    <row r="15">
      <c r="A15" s="181">
        <v>14.0</v>
      </c>
      <c r="B15" s="34" t="s">
        <v>294</v>
      </c>
      <c r="C15" s="56" t="s">
        <v>290</v>
      </c>
      <c r="D15" s="56" t="s">
        <v>295</v>
      </c>
      <c r="E15" s="56" t="s">
        <v>296</v>
      </c>
      <c r="F15" s="43" t="s">
        <v>57</v>
      </c>
      <c r="G15" s="36" t="s">
        <v>39</v>
      </c>
      <c r="H15" s="43" t="s">
        <v>47</v>
      </c>
      <c r="I15" s="37">
        <v>44088.0</v>
      </c>
      <c r="J15" s="37">
        <v>44141.0</v>
      </c>
      <c r="K15" s="38">
        <v>44183.0</v>
      </c>
      <c r="L15" s="39" t="s">
        <v>48</v>
      </c>
      <c r="M15" s="39" t="s">
        <v>49</v>
      </c>
      <c r="N15" s="39" t="s">
        <v>50</v>
      </c>
      <c r="O15" s="45" t="s">
        <v>297</v>
      </c>
      <c r="P15" s="46" t="str">
        <f>HYPERLINK("https://nptel.ac.in/noc/courses/noc19/SEM2/noc19-ch25","https://nptel.ac.in/noc/courses/noc19/SEM2/noc19-ch25")</f>
        <v>https://nptel.ac.in/noc/courses/noc19/SEM2/noc19-ch25</v>
      </c>
      <c r="Q15" s="46" t="str">
        <f>HYPERLINK("https://nptel.ac.in/courses/103/105/103105127/","https://nptel.ac.in/courses/103/105/103105127/")</f>
        <v>https://nptel.ac.in/courses/103/105/103105127/</v>
      </c>
      <c r="R15" s="180"/>
      <c r="S15" s="180"/>
      <c r="T15" s="180"/>
      <c r="U15" s="180"/>
      <c r="V15" s="180"/>
      <c r="W15" s="180"/>
      <c r="X15" s="180"/>
      <c r="Y15" s="180"/>
      <c r="Z15" s="180"/>
      <c r="AA15" s="180"/>
    </row>
    <row r="16">
      <c r="A16" s="181">
        <v>15.0</v>
      </c>
      <c r="B16" s="34" t="s">
        <v>298</v>
      </c>
      <c r="C16" s="56" t="s">
        <v>290</v>
      </c>
      <c r="D16" s="56" t="s">
        <v>299</v>
      </c>
      <c r="E16" s="47" t="s">
        <v>300</v>
      </c>
      <c r="F16" s="43" t="s">
        <v>203</v>
      </c>
      <c r="G16" s="43" t="s">
        <v>174</v>
      </c>
      <c r="H16" s="43" t="s">
        <v>47</v>
      </c>
      <c r="I16" s="37">
        <v>44088.0</v>
      </c>
      <c r="J16" s="37">
        <v>44113.0</v>
      </c>
      <c r="K16" s="38">
        <v>44183.0</v>
      </c>
      <c r="L16" s="39" t="s">
        <v>100</v>
      </c>
      <c r="M16" s="39" t="s">
        <v>41</v>
      </c>
      <c r="N16" s="40" t="s">
        <v>42</v>
      </c>
      <c r="O16" s="45" t="s">
        <v>301</v>
      </c>
      <c r="P16" s="46" t="str">
        <f>HYPERLINK("https://nptel.ac.in/noc/courses/noc19/SEM2/noc19-ee66","https://nptel.ac.in/noc/courses/noc19/SEM2/noc19-ee66")</f>
        <v>https://nptel.ac.in/noc/courses/noc19/SEM2/noc19-ee66</v>
      </c>
      <c r="Q16" s="46" t="str">
        <f>HYPERLINK("https://nptel.ac.in/courses/103/108/103108139/","https://nptel.ac.in/courses/103/108/103108139/")</f>
        <v>https://nptel.ac.in/courses/103/108/103108139/</v>
      </c>
      <c r="R16" s="180"/>
      <c r="S16" s="180"/>
      <c r="T16" s="180"/>
      <c r="U16" s="180"/>
      <c r="V16" s="180"/>
      <c r="W16" s="180"/>
      <c r="X16" s="180"/>
      <c r="Y16" s="180"/>
      <c r="Z16" s="180"/>
      <c r="AA16" s="180"/>
    </row>
    <row r="17">
      <c r="A17" s="181">
        <v>16.0</v>
      </c>
      <c r="B17" s="34" t="s">
        <v>302</v>
      </c>
      <c r="C17" s="56" t="s">
        <v>290</v>
      </c>
      <c r="D17" s="56" t="s">
        <v>303</v>
      </c>
      <c r="E17" s="56" t="s">
        <v>304</v>
      </c>
      <c r="F17" s="48" t="s">
        <v>120</v>
      </c>
      <c r="G17" s="36" t="s">
        <v>39</v>
      </c>
      <c r="H17" s="43" t="s">
        <v>47</v>
      </c>
      <c r="I17" s="37">
        <v>44088.0</v>
      </c>
      <c r="J17" s="37">
        <v>44141.0</v>
      </c>
      <c r="K17" s="38">
        <v>44183.0</v>
      </c>
      <c r="L17" s="39" t="s">
        <v>28</v>
      </c>
      <c r="M17" s="39" t="s">
        <v>29</v>
      </c>
      <c r="N17" s="40" t="s">
        <v>42</v>
      </c>
      <c r="O17" s="45" t="s">
        <v>305</v>
      </c>
      <c r="P17" s="46" t="str">
        <f>HYPERLINK("https://nptel.ac.in/noc/courses/noc19/SEM2/noc19-ch24","https://nptel.ac.in/noc/courses/noc19/SEM2/noc19-ch24")</f>
        <v>https://nptel.ac.in/noc/courses/noc19/SEM2/noc19-ch24</v>
      </c>
      <c r="Q17" s="46" t="str">
        <f>HYPERLINK("https://nptel.ac.in/courses/103/103/103103140/","https://nptel.ac.in/courses/103/103/103103140/")</f>
        <v>https://nptel.ac.in/courses/103/103/103103140/</v>
      </c>
      <c r="R17" s="180"/>
      <c r="S17" s="180"/>
      <c r="T17" s="180"/>
      <c r="U17" s="180"/>
      <c r="V17" s="180"/>
      <c r="W17" s="180"/>
      <c r="X17" s="180"/>
      <c r="Y17" s="180"/>
      <c r="Z17" s="180"/>
      <c r="AA17" s="180"/>
    </row>
    <row r="18">
      <c r="A18" s="181">
        <v>17.0</v>
      </c>
      <c r="B18" s="34" t="s">
        <v>322</v>
      </c>
      <c r="C18" s="56" t="s">
        <v>290</v>
      </c>
      <c r="D18" s="56" t="s">
        <v>323</v>
      </c>
      <c r="E18" s="56" t="s">
        <v>324</v>
      </c>
      <c r="F18" s="57" t="s">
        <v>147</v>
      </c>
      <c r="G18" s="43" t="s">
        <v>174</v>
      </c>
      <c r="H18" s="43" t="s">
        <v>47</v>
      </c>
      <c r="I18" s="37">
        <v>44088.0</v>
      </c>
      <c r="J18" s="37">
        <v>44113.0</v>
      </c>
      <c r="K18" s="38">
        <v>44183.0</v>
      </c>
      <c r="L18" s="39" t="s">
        <v>48</v>
      </c>
      <c r="M18" s="39" t="s">
        <v>49</v>
      </c>
      <c r="N18" s="39" t="s">
        <v>50</v>
      </c>
      <c r="O18" s="45" t="s">
        <v>325</v>
      </c>
      <c r="P18" s="46" t="str">
        <f>HYPERLINK("https://nptel.ac.in/noc/courses/noc19/SEM2/noc19-ch30","https://nptel.ac.in/noc/courses/noc19/SEM2/noc19-ch30")</f>
        <v>https://nptel.ac.in/noc/courses/noc19/SEM2/noc19-ch30</v>
      </c>
      <c r="Q18" s="46" t="str">
        <f>HYPERLINK("https://nptel.ac.in/courses/103/107/103107127/","https://nptel.ac.in/courses/103/107/103107127/")</f>
        <v>https://nptel.ac.in/courses/103/107/103107127/</v>
      </c>
      <c r="R18" s="180"/>
      <c r="S18" s="180"/>
      <c r="T18" s="180"/>
      <c r="U18" s="180"/>
      <c r="V18" s="180"/>
      <c r="W18" s="180"/>
      <c r="X18" s="180"/>
      <c r="Y18" s="180"/>
      <c r="Z18" s="180"/>
      <c r="AA18" s="180"/>
    </row>
    <row r="19">
      <c r="A19" s="181">
        <v>18.0</v>
      </c>
      <c r="B19" s="34" t="s">
        <v>326</v>
      </c>
      <c r="C19" s="56" t="s">
        <v>290</v>
      </c>
      <c r="D19" s="47" t="s">
        <v>327</v>
      </c>
      <c r="E19" s="56" t="s">
        <v>328</v>
      </c>
      <c r="F19" s="48" t="s">
        <v>120</v>
      </c>
      <c r="G19" s="36" t="s">
        <v>39</v>
      </c>
      <c r="H19" s="43" t="s">
        <v>47</v>
      </c>
      <c r="I19" s="37">
        <v>44088.0</v>
      </c>
      <c r="J19" s="37">
        <v>44141.0</v>
      </c>
      <c r="K19" s="38">
        <v>44183.0</v>
      </c>
      <c r="L19" s="39" t="s">
        <v>28</v>
      </c>
      <c r="M19" s="39" t="s">
        <v>41</v>
      </c>
      <c r="N19" s="40" t="s">
        <v>42</v>
      </c>
      <c r="O19" s="45" t="s">
        <v>329</v>
      </c>
      <c r="P19" s="46" t="str">
        <f>HYPERLINK("https://nptel.ac.in/noc/courses/noc18/SEM2/noc18-ch26","https://nptel.ac.in/noc/courses/noc18/SEM2/noc18-ch26")</f>
        <v>https://nptel.ac.in/noc/courses/noc18/SEM2/noc18-ch26</v>
      </c>
      <c r="Q19" s="46" t="str">
        <f>HYPERLINK("https://nptel.ac.in/courses/103/103/103103139/","https://nptel.ac.in/courses/103/103/103103139/")</f>
        <v>https://nptel.ac.in/courses/103/103/103103139/</v>
      </c>
      <c r="R19" s="180"/>
      <c r="S19" s="180"/>
      <c r="T19" s="180"/>
      <c r="U19" s="180"/>
      <c r="V19" s="180"/>
      <c r="W19" s="180"/>
      <c r="X19" s="180"/>
      <c r="Y19" s="180"/>
      <c r="Z19" s="180"/>
      <c r="AA19" s="180"/>
    </row>
    <row r="20">
      <c r="A20" s="181">
        <v>19.0</v>
      </c>
      <c r="B20" s="34" t="s">
        <v>342</v>
      </c>
      <c r="C20" s="56" t="s">
        <v>290</v>
      </c>
      <c r="D20" s="56" t="s">
        <v>343</v>
      </c>
      <c r="E20" s="56" t="s">
        <v>340</v>
      </c>
      <c r="F20" s="43" t="s">
        <v>38</v>
      </c>
      <c r="G20" s="36" t="s">
        <v>39</v>
      </c>
      <c r="H20" s="43" t="s">
        <v>47</v>
      </c>
      <c r="I20" s="37">
        <v>44088.0</v>
      </c>
      <c r="J20" s="37">
        <v>44141.0</v>
      </c>
      <c r="K20" s="38">
        <v>44183.0</v>
      </c>
      <c r="L20" s="39" t="s">
        <v>28</v>
      </c>
      <c r="M20" s="39" t="s">
        <v>41</v>
      </c>
      <c r="N20" s="40" t="s">
        <v>42</v>
      </c>
      <c r="O20" s="45" t="s">
        <v>344</v>
      </c>
      <c r="P20" s="46" t="str">
        <f>HYPERLINK("https://nptel.ac.in/noc/courses/noc19/SEM1/noc19-ch15","https://nptel.ac.in/noc/courses/noc19/SEM1/noc19-ch15")</f>
        <v>https://nptel.ac.in/noc/courses/noc19/SEM1/noc19-ch15</v>
      </c>
      <c r="Q20" s="46" t="str">
        <f>HYPERLINK("https://nptel.ac.in/courses/103/104/103104129/","https://nptel.ac.in/courses/103/104/103104129/")</f>
        <v>https://nptel.ac.in/courses/103/104/103104129/</v>
      </c>
      <c r="R20" s="180"/>
      <c r="S20" s="180"/>
      <c r="T20" s="180"/>
      <c r="U20" s="180"/>
      <c r="V20" s="180"/>
      <c r="W20" s="180"/>
      <c r="X20" s="180"/>
      <c r="Y20" s="180"/>
      <c r="Z20" s="180"/>
      <c r="AA20" s="180"/>
    </row>
    <row r="21">
      <c r="A21" s="181">
        <v>20.0</v>
      </c>
      <c r="B21" s="34" t="s">
        <v>345</v>
      </c>
      <c r="C21" s="56" t="s">
        <v>290</v>
      </c>
      <c r="D21" s="47" t="s">
        <v>346</v>
      </c>
      <c r="E21" s="47" t="s">
        <v>347</v>
      </c>
      <c r="F21" s="43" t="s">
        <v>126</v>
      </c>
      <c r="G21" s="36" t="s">
        <v>39</v>
      </c>
      <c r="H21" s="57" t="s">
        <v>40</v>
      </c>
      <c r="I21" s="37">
        <v>44088.0</v>
      </c>
      <c r="J21" s="37">
        <v>44141.0</v>
      </c>
      <c r="K21" s="38">
        <v>44183.0</v>
      </c>
      <c r="L21" s="39" t="s">
        <v>28</v>
      </c>
      <c r="M21" s="39" t="s">
        <v>41</v>
      </c>
      <c r="N21" s="40" t="s">
        <v>42</v>
      </c>
      <c r="O21" s="45" t="s">
        <v>348</v>
      </c>
      <c r="P21" s="42"/>
      <c r="Q21" s="42"/>
      <c r="R21" s="180"/>
      <c r="S21" s="180"/>
      <c r="T21" s="180"/>
      <c r="U21" s="180"/>
      <c r="V21" s="180"/>
      <c r="W21" s="180"/>
      <c r="X21" s="180"/>
      <c r="Y21" s="180"/>
      <c r="Z21" s="180"/>
      <c r="AA21" s="180"/>
    </row>
    <row r="22">
      <c r="A22" s="181">
        <v>21.0</v>
      </c>
      <c r="B22" s="34" t="s">
        <v>349</v>
      </c>
      <c r="C22" s="35" t="s">
        <v>290</v>
      </c>
      <c r="D22" s="58" t="s">
        <v>350</v>
      </c>
      <c r="E22" s="35" t="s">
        <v>351</v>
      </c>
      <c r="F22" s="36" t="s">
        <v>147</v>
      </c>
      <c r="G22" s="36" t="s">
        <v>39</v>
      </c>
      <c r="H22" s="43" t="s">
        <v>47</v>
      </c>
      <c r="I22" s="37">
        <v>44088.0</v>
      </c>
      <c r="J22" s="37">
        <v>44141.0</v>
      </c>
      <c r="K22" s="38">
        <v>44183.0</v>
      </c>
      <c r="L22" s="39" t="s">
        <v>28</v>
      </c>
      <c r="M22" s="39" t="s">
        <v>41</v>
      </c>
      <c r="N22" s="40" t="s">
        <v>42</v>
      </c>
      <c r="O22" s="45" t="s">
        <v>352</v>
      </c>
      <c r="P22" s="46" t="str">
        <f>HYPERLINK("https://nptel.ac.in/noc/courses/noc19/SEM2/noc19-ch26","https://nptel.ac.in/noc/courses/noc19/SEM2/noc19-ch26")</f>
        <v>https://nptel.ac.in/noc/courses/noc19/SEM2/noc19-ch26</v>
      </c>
      <c r="Q22" s="46" t="str">
        <f>HYPERLINK("https://nptel.ac.in/courses/103/107/103107157/","https://nptel.ac.in/courses/103/107/103107157/")</f>
        <v>https://nptel.ac.in/courses/103/107/103107157/</v>
      </c>
      <c r="R22" s="180"/>
      <c r="S22" s="180"/>
      <c r="T22" s="180"/>
      <c r="U22" s="180"/>
      <c r="V22" s="180"/>
      <c r="W22" s="180"/>
      <c r="X22" s="180"/>
      <c r="Y22" s="180"/>
      <c r="Z22" s="180"/>
      <c r="AA22" s="180"/>
    </row>
    <row r="23">
      <c r="A23" s="181">
        <v>22.0</v>
      </c>
      <c r="B23" s="34" t="s">
        <v>357</v>
      </c>
      <c r="C23" s="35" t="s">
        <v>290</v>
      </c>
      <c r="D23" s="47" t="s">
        <v>358</v>
      </c>
      <c r="E23" s="34" t="s">
        <v>324</v>
      </c>
      <c r="F23" s="36" t="s">
        <v>147</v>
      </c>
      <c r="G23" s="43" t="s">
        <v>174</v>
      </c>
      <c r="H23" s="43" t="s">
        <v>47</v>
      </c>
      <c r="I23" s="37">
        <v>44088.0</v>
      </c>
      <c r="J23" s="37">
        <v>44113.0</v>
      </c>
      <c r="K23" s="38">
        <v>44183.0</v>
      </c>
      <c r="L23" s="39" t="s">
        <v>48</v>
      </c>
      <c r="M23" s="39" t="s">
        <v>49</v>
      </c>
      <c r="N23" s="39" t="s">
        <v>50</v>
      </c>
      <c r="O23" s="45" t="s">
        <v>359</v>
      </c>
      <c r="P23" s="46" t="str">
        <f>HYPERLINK("https://nptel.ac.in/noc/courses/noc19/SEM1/noc19-ch07","https://nptel.ac.in/noc/courses/noc19/SEM1/noc19-ch07")</f>
        <v>https://nptel.ac.in/noc/courses/noc19/SEM1/noc19-ch07</v>
      </c>
      <c r="Q23" s="46" t="str">
        <f>HYPERLINK("https://nptel.ac.in/courses/103/107/103107123/","https://nptel.ac.in/courses/103/107/103107123/")</f>
        <v>https://nptel.ac.in/courses/103/107/103107123/</v>
      </c>
      <c r="R23" s="180"/>
      <c r="S23" s="180"/>
      <c r="T23" s="180"/>
      <c r="U23" s="180"/>
      <c r="V23" s="180"/>
      <c r="W23" s="180"/>
      <c r="X23" s="180"/>
      <c r="Y23" s="180"/>
      <c r="Z23" s="180"/>
      <c r="AA23" s="180"/>
    </row>
    <row r="24">
      <c r="A24" s="181">
        <v>23.0</v>
      </c>
      <c r="B24" s="34" t="s">
        <v>367</v>
      </c>
      <c r="C24" s="56" t="s">
        <v>368</v>
      </c>
      <c r="D24" s="56" t="s">
        <v>369</v>
      </c>
      <c r="E24" s="56" t="s">
        <v>370</v>
      </c>
      <c r="F24" s="43" t="s">
        <v>38</v>
      </c>
      <c r="G24" s="36" t="s">
        <v>39</v>
      </c>
      <c r="H24" s="43" t="s">
        <v>47</v>
      </c>
      <c r="I24" s="37">
        <v>44088.0</v>
      </c>
      <c r="J24" s="37">
        <v>44141.0</v>
      </c>
      <c r="K24" s="38">
        <v>44183.0</v>
      </c>
      <c r="L24" s="39" t="s">
        <v>28</v>
      </c>
      <c r="M24" s="39" t="s">
        <v>41</v>
      </c>
      <c r="N24" s="40" t="s">
        <v>42</v>
      </c>
      <c r="O24" s="45" t="s">
        <v>371</v>
      </c>
      <c r="P24" s="46" t="str">
        <f>HYPERLINK("https://nptel.ac.in/noc/courses/noc19/SEM1/noc19-cy13","https://nptel.ac.in/noc/courses/noc19/SEM1/noc19-cy13")</f>
        <v>https://nptel.ac.in/noc/courses/noc19/SEM1/noc19-cy13</v>
      </c>
      <c r="Q24" s="46" t="str">
        <f>HYPERLINK("https://nptel.ac.in/courses/104/104/104104085/","https://nptel.ac.in/courses/104/104/104104085/")</f>
        <v>https://nptel.ac.in/courses/104/104/104104085/</v>
      </c>
      <c r="R24" s="180"/>
      <c r="S24" s="180"/>
      <c r="T24" s="180"/>
      <c r="U24" s="180"/>
      <c r="V24" s="180"/>
      <c r="W24" s="180"/>
      <c r="X24" s="180"/>
      <c r="Y24" s="180"/>
      <c r="Z24" s="180"/>
      <c r="AA24" s="180"/>
    </row>
    <row r="25">
      <c r="A25" s="181">
        <v>24.0</v>
      </c>
      <c r="B25" s="34" t="s">
        <v>379</v>
      </c>
      <c r="C25" s="56" t="s">
        <v>368</v>
      </c>
      <c r="D25" s="47" t="s">
        <v>380</v>
      </c>
      <c r="E25" s="56" t="s">
        <v>381</v>
      </c>
      <c r="F25" s="43" t="s">
        <v>57</v>
      </c>
      <c r="G25" s="36" t="s">
        <v>39</v>
      </c>
      <c r="H25" s="43" t="s">
        <v>47</v>
      </c>
      <c r="I25" s="37">
        <v>44088.0</v>
      </c>
      <c r="J25" s="37">
        <v>44141.0</v>
      </c>
      <c r="K25" s="38">
        <v>44183.0</v>
      </c>
      <c r="L25" s="39" t="s">
        <v>48</v>
      </c>
      <c r="M25" s="39" t="s">
        <v>49</v>
      </c>
      <c r="N25" s="39" t="s">
        <v>50</v>
      </c>
      <c r="O25" s="45" t="s">
        <v>382</v>
      </c>
      <c r="P25" s="44" t="s">
        <v>383</v>
      </c>
      <c r="Q25" s="44" t="s">
        <v>384</v>
      </c>
      <c r="R25" s="180"/>
      <c r="S25" s="180"/>
      <c r="T25" s="180"/>
      <c r="U25" s="180"/>
      <c r="V25" s="180"/>
      <c r="W25" s="180"/>
      <c r="X25" s="180"/>
      <c r="Y25" s="180"/>
      <c r="Z25" s="180"/>
      <c r="AA25" s="180"/>
    </row>
    <row r="26">
      <c r="A26" s="181">
        <v>25.0</v>
      </c>
      <c r="B26" s="34" t="s">
        <v>385</v>
      </c>
      <c r="C26" s="58" t="s">
        <v>368</v>
      </c>
      <c r="D26" s="58" t="s">
        <v>386</v>
      </c>
      <c r="E26" s="58" t="s">
        <v>387</v>
      </c>
      <c r="F26" s="57" t="s">
        <v>57</v>
      </c>
      <c r="G26" s="36" t="s">
        <v>39</v>
      </c>
      <c r="H26" s="57" t="s">
        <v>40</v>
      </c>
      <c r="I26" s="37">
        <v>44088.0</v>
      </c>
      <c r="J26" s="37">
        <v>44141.0</v>
      </c>
      <c r="K26" s="38">
        <v>44183.0</v>
      </c>
      <c r="L26" s="39" t="s">
        <v>28</v>
      </c>
      <c r="M26" s="39" t="s">
        <v>49</v>
      </c>
      <c r="N26" s="40" t="s">
        <v>42</v>
      </c>
      <c r="O26" s="45" t="s">
        <v>388</v>
      </c>
      <c r="P26" s="42"/>
      <c r="Q26" s="42"/>
      <c r="R26" s="180"/>
      <c r="S26" s="180"/>
      <c r="T26" s="180"/>
      <c r="U26" s="180"/>
      <c r="V26" s="180"/>
      <c r="W26" s="180"/>
      <c r="X26" s="180"/>
      <c r="Y26" s="180"/>
      <c r="Z26" s="180"/>
      <c r="AA26" s="180"/>
    </row>
    <row r="27">
      <c r="A27" s="181">
        <v>26.0</v>
      </c>
      <c r="B27" s="34" t="s">
        <v>402</v>
      </c>
      <c r="C27" s="58" t="s">
        <v>368</v>
      </c>
      <c r="D27" s="47" t="s">
        <v>403</v>
      </c>
      <c r="E27" s="47" t="s">
        <v>404</v>
      </c>
      <c r="F27" s="43" t="s">
        <v>83</v>
      </c>
      <c r="G27" s="36" t="s">
        <v>39</v>
      </c>
      <c r="H27" s="43" t="s">
        <v>47</v>
      </c>
      <c r="I27" s="37">
        <v>44088.0</v>
      </c>
      <c r="J27" s="37">
        <v>44141.0</v>
      </c>
      <c r="K27" s="38">
        <v>44183.0</v>
      </c>
      <c r="L27" s="39" t="s">
        <v>28</v>
      </c>
      <c r="M27" s="39" t="s">
        <v>49</v>
      </c>
      <c r="N27" s="40" t="s">
        <v>42</v>
      </c>
      <c r="O27" s="45" t="s">
        <v>405</v>
      </c>
      <c r="P27" s="46" t="str">
        <f>HYPERLINK("https://nptel.ac.in/noc/courses/noc19/SEM2/noc19-cy21","https://nptel.ac.in/noc/courses/noc19/SEM2/noc19-cy21")</f>
        <v>https://nptel.ac.in/noc/courses/noc19/SEM2/noc19-cy21</v>
      </c>
      <c r="Q27" s="46" t="str">
        <f>HYPERLINK("https://nptel.ac.in/courses/104/101/104101115/","https://nptel.ac.in/courses/104/101/104101115/")</f>
        <v>https://nptel.ac.in/courses/104/101/104101115/</v>
      </c>
      <c r="R27" s="180"/>
      <c r="S27" s="180"/>
      <c r="T27" s="180"/>
      <c r="U27" s="180"/>
      <c r="V27" s="180"/>
      <c r="W27" s="180"/>
      <c r="X27" s="180"/>
      <c r="Y27" s="180"/>
      <c r="Z27" s="180"/>
      <c r="AA27" s="180"/>
    </row>
    <row r="28">
      <c r="A28" s="181">
        <v>27.0</v>
      </c>
      <c r="B28" s="34" t="s">
        <v>414</v>
      </c>
      <c r="C28" s="58" t="s">
        <v>368</v>
      </c>
      <c r="D28" s="47" t="s">
        <v>415</v>
      </c>
      <c r="E28" s="47" t="s">
        <v>416</v>
      </c>
      <c r="F28" s="43" t="s">
        <v>83</v>
      </c>
      <c r="G28" s="36" t="s">
        <v>39</v>
      </c>
      <c r="H28" s="43" t="s">
        <v>47</v>
      </c>
      <c r="I28" s="37">
        <v>44088.0</v>
      </c>
      <c r="J28" s="37">
        <v>44141.0</v>
      </c>
      <c r="K28" s="38">
        <v>44183.0</v>
      </c>
      <c r="L28" s="39" t="s">
        <v>28</v>
      </c>
      <c r="M28" s="39" t="s">
        <v>49</v>
      </c>
      <c r="N28" s="40" t="s">
        <v>42</v>
      </c>
      <c r="O28" s="45" t="s">
        <v>417</v>
      </c>
      <c r="P28" s="46" t="str">
        <f>HYPERLINK("https://nptel.ac.in/noc/courses/noc19/SEM2/noc19-cy27","https://nptel.ac.in/noc/courses/noc19/SEM2/noc19-cy27")</f>
        <v>https://nptel.ac.in/noc/courses/noc19/SEM2/noc19-cy27</v>
      </c>
      <c r="Q28" s="46" t="str">
        <f>HYPERLINK("https://nptel.ac.in/courses/104/101/104101116/","https://nptel.ac.in/courses/104/101/104101116/")</f>
        <v>https://nptel.ac.in/courses/104/101/104101116/</v>
      </c>
      <c r="R28" s="180"/>
      <c r="S28" s="180"/>
      <c r="T28" s="180"/>
      <c r="U28" s="180"/>
      <c r="V28" s="180"/>
      <c r="W28" s="180"/>
      <c r="X28" s="180"/>
      <c r="Y28" s="180"/>
      <c r="Z28" s="180"/>
      <c r="AA28" s="180"/>
    </row>
    <row r="29">
      <c r="A29" s="181">
        <v>28.0</v>
      </c>
      <c r="B29" s="34" t="s">
        <v>423</v>
      </c>
      <c r="C29" s="56" t="s">
        <v>368</v>
      </c>
      <c r="D29" s="56" t="s">
        <v>424</v>
      </c>
      <c r="E29" s="56" t="s">
        <v>425</v>
      </c>
      <c r="F29" s="43" t="s">
        <v>83</v>
      </c>
      <c r="G29" s="36" t="s">
        <v>39</v>
      </c>
      <c r="H29" s="43" t="s">
        <v>40</v>
      </c>
      <c r="I29" s="37">
        <v>44088.0</v>
      </c>
      <c r="J29" s="37">
        <v>44141.0</v>
      </c>
      <c r="K29" s="38">
        <v>44183.0</v>
      </c>
      <c r="L29" s="39" t="s">
        <v>100</v>
      </c>
      <c r="M29" s="39" t="s">
        <v>49</v>
      </c>
      <c r="N29" s="40" t="s">
        <v>42</v>
      </c>
      <c r="O29" s="45" t="s">
        <v>426</v>
      </c>
      <c r="P29" s="42"/>
      <c r="Q29" s="42"/>
      <c r="R29" s="180"/>
      <c r="S29" s="180"/>
      <c r="T29" s="180"/>
      <c r="U29" s="180"/>
      <c r="V29" s="180"/>
      <c r="W29" s="180"/>
      <c r="X29" s="180"/>
      <c r="Y29" s="180"/>
      <c r="Z29" s="180"/>
      <c r="AA29" s="180"/>
    </row>
    <row r="30">
      <c r="A30" s="181">
        <v>29.0</v>
      </c>
      <c r="B30" s="34" t="s">
        <v>448</v>
      </c>
      <c r="C30" s="56" t="s">
        <v>449</v>
      </c>
      <c r="D30" s="56" t="s">
        <v>450</v>
      </c>
      <c r="E30" s="47" t="s">
        <v>451</v>
      </c>
      <c r="F30" s="43" t="s">
        <v>38</v>
      </c>
      <c r="G30" s="36" t="s">
        <v>39</v>
      </c>
      <c r="H30" s="43" t="s">
        <v>47</v>
      </c>
      <c r="I30" s="37">
        <v>44088.0</v>
      </c>
      <c r="J30" s="37">
        <v>44141.0</v>
      </c>
      <c r="K30" s="38">
        <v>44183.0</v>
      </c>
      <c r="L30" s="39" t="s">
        <v>48</v>
      </c>
      <c r="M30" s="39" t="s">
        <v>49</v>
      </c>
      <c r="N30" s="39" t="s">
        <v>50</v>
      </c>
      <c r="O30" s="45" t="s">
        <v>452</v>
      </c>
      <c r="P30" s="46" t="str">
        <f>HYPERLINK("https://nptel.ac.in/noc/courses/noc19/SEM1/noc19-ce02","https://nptel.ac.in/noc/courses/noc19/SEM1/noc19-ce02")</f>
        <v>https://nptel.ac.in/noc/courses/noc19/SEM1/noc19-ce02</v>
      </c>
      <c r="Q30" s="46" t="str">
        <f>HYPERLINK("https://nptel.ac.in/courses/105/104/105104152/","https://nptel.ac.in/courses/105/104/105104152/")</f>
        <v>https://nptel.ac.in/courses/105/104/105104152/</v>
      </c>
      <c r="R30" s="180"/>
      <c r="S30" s="180"/>
      <c r="T30" s="180"/>
      <c r="U30" s="180"/>
      <c r="V30" s="180"/>
      <c r="W30" s="180"/>
      <c r="X30" s="180"/>
      <c r="Y30" s="180"/>
      <c r="Z30" s="180"/>
      <c r="AA30" s="180"/>
    </row>
    <row r="31">
      <c r="A31" s="181">
        <v>30.0</v>
      </c>
      <c r="B31" s="34" t="s">
        <v>480</v>
      </c>
      <c r="C31" s="56" t="s">
        <v>449</v>
      </c>
      <c r="D31" s="56" t="s">
        <v>481</v>
      </c>
      <c r="E31" s="47" t="s">
        <v>482</v>
      </c>
      <c r="F31" s="43" t="s">
        <v>57</v>
      </c>
      <c r="G31" s="36" t="s">
        <v>39</v>
      </c>
      <c r="H31" s="43" t="s">
        <v>47</v>
      </c>
      <c r="I31" s="37">
        <v>44088.0</v>
      </c>
      <c r="J31" s="37">
        <v>44141.0</v>
      </c>
      <c r="K31" s="38">
        <v>44183.0</v>
      </c>
      <c r="L31" s="39" t="s">
        <v>48</v>
      </c>
      <c r="M31" s="39" t="s">
        <v>49</v>
      </c>
      <c r="N31" s="39" t="s">
        <v>50</v>
      </c>
      <c r="O31" s="45" t="s">
        <v>483</v>
      </c>
      <c r="P31" s="46" t="str">
        <f>HYPERLINK("https://nptel.ac.in/noc/courses/noc19/SEM2/noc19-ce33","https://nptel.ac.in/noc/courses/noc19/SEM2/noc19-ce33")</f>
        <v>https://nptel.ac.in/noc/courses/noc19/SEM2/noc19-ce33</v>
      </c>
      <c r="Q31" s="46" t="str">
        <f>HYPERLINK("https://nptel.ac.in/courses/105/105/105105180/","https://nptel.ac.in/courses/105/105/105105180/")</f>
        <v>https://nptel.ac.in/courses/105/105/105105180/</v>
      </c>
      <c r="R31" s="180"/>
      <c r="S31" s="180"/>
      <c r="T31" s="180"/>
      <c r="U31" s="180"/>
      <c r="V31" s="180"/>
      <c r="W31" s="180"/>
      <c r="X31" s="180"/>
      <c r="Y31" s="180"/>
      <c r="Z31" s="180"/>
      <c r="AA31" s="180"/>
    </row>
    <row r="32">
      <c r="A32" s="181">
        <v>31.0</v>
      </c>
      <c r="B32" s="34" t="s">
        <v>491</v>
      </c>
      <c r="C32" s="56" t="s">
        <v>449</v>
      </c>
      <c r="D32" s="56" t="s">
        <v>492</v>
      </c>
      <c r="E32" s="56" t="s">
        <v>493</v>
      </c>
      <c r="F32" s="43" t="s">
        <v>126</v>
      </c>
      <c r="G32" s="36" t="s">
        <v>39</v>
      </c>
      <c r="H32" s="43" t="s">
        <v>47</v>
      </c>
      <c r="I32" s="37">
        <v>44088.0</v>
      </c>
      <c r="J32" s="37">
        <v>44141.0</v>
      </c>
      <c r="K32" s="38">
        <v>44183.0</v>
      </c>
      <c r="L32" s="39" t="s">
        <v>48</v>
      </c>
      <c r="M32" s="39" t="s">
        <v>41</v>
      </c>
      <c r="N32" s="40" t="s">
        <v>42</v>
      </c>
      <c r="O32" s="45" t="s">
        <v>494</v>
      </c>
      <c r="P32" s="46" t="str">
        <f>HYPERLINK("https://nptel.ac.in/noc/courses/noc19/SEM2/noc19-ce30","https://nptel.ac.in/noc/courses/noc19/SEM2/noc19-ce30")</f>
        <v>https://nptel.ac.in/noc/courses/noc19/SEM2/noc19-ce30</v>
      </c>
      <c r="Q32" s="46" t="str">
        <f>HYPERLINK("https://nptel.ac.in/courses/105/106/105106149/","https://nptel.ac.in/courses/105/106/105106149/")</f>
        <v>https://nptel.ac.in/courses/105/106/105106149/</v>
      </c>
      <c r="R32" s="180"/>
      <c r="S32" s="180"/>
      <c r="T32" s="180"/>
      <c r="U32" s="180"/>
      <c r="V32" s="180"/>
      <c r="W32" s="180"/>
      <c r="X32" s="180"/>
      <c r="Y32" s="180"/>
      <c r="Z32" s="180"/>
      <c r="AA32" s="180"/>
    </row>
    <row r="33">
      <c r="A33" s="181">
        <v>32.0</v>
      </c>
      <c r="B33" s="34" t="s">
        <v>507</v>
      </c>
      <c r="C33" s="56" t="s">
        <v>449</v>
      </c>
      <c r="D33" s="56" t="s">
        <v>508</v>
      </c>
      <c r="E33" s="56" t="s">
        <v>509</v>
      </c>
      <c r="F33" s="43" t="s">
        <v>83</v>
      </c>
      <c r="G33" s="43" t="s">
        <v>174</v>
      </c>
      <c r="H33" s="43" t="s">
        <v>47</v>
      </c>
      <c r="I33" s="37">
        <v>44088.0</v>
      </c>
      <c r="J33" s="37">
        <v>44113.0</v>
      </c>
      <c r="K33" s="38">
        <v>44183.0</v>
      </c>
      <c r="L33" s="39" t="s">
        <v>28</v>
      </c>
      <c r="M33" s="39" t="s">
        <v>49</v>
      </c>
      <c r="N33" s="40" t="s">
        <v>42</v>
      </c>
      <c r="O33" s="45" t="s">
        <v>510</v>
      </c>
      <c r="P33" s="46" t="str">
        <f>HYPERLINK("https://nptel.ac.in/noc/courses/noc19/SEM2/noc19-ce36","https://nptel.ac.in/noc/courses/noc19/SEM2/noc19-ce36")</f>
        <v>https://nptel.ac.in/noc/courses/noc19/SEM2/noc19-ce36</v>
      </c>
      <c r="Q33" s="46" t="str">
        <f>HYPERLINK("https://nptel.ac.in/courses/105/101/105101160/","https://nptel.ac.in/courses/105/101/105101160/")</f>
        <v>https://nptel.ac.in/courses/105/101/105101160/</v>
      </c>
      <c r="R33" s="180"/>
      <c r="S33" s="180"/>
      <c r="T33" s="180"/>
      <c r="U33" s="180"/>
      <c r="V33" s="180"/>
      <c r="W33" s="180"/>
      <c r="X33" s="180"/>
      <c r="Y33" s="180"/>
      <c r="Z33" s="180"/>
      <c r="AA33" s="180"/>
    </row>
    <row r="34">
      <c r="A34" s="181">
        <v>33.0</v>
      </c>
      <c r="B34" s="34" t="s">
        <v>511</v>
      </c>
      <c r="C34" s="56" t="s">
        <v>449</v>
      </c>
      <c r="D34" s="47" t="s">
        <v>512</v>
      </c>
      <c r="E34" s="56" t="s">
        <v>509</v>
      </c>
      <c r="F34" s="43" t="s">
        <v>83</v>
      </c>
      <c r="G34" s="43" t="s">
        <v>174</v>
      </c>
      <c r="H34" s="43" t="s">
        <v>47</v>
      </c>
      <c r="I34" s="37">
        <v>44088.0</v>
      </c>
      <c r="J34" s="37">
        <v>44113.0</v>
      </c>
      <c r="K34" s="38">
        <v>44183.0</v>
      </c>
      <c r="L34" s="39" t="s">
        <v>28</v>
      </c>
      <c r="M34" s="39" t="s">
        <v>41</v>
      </c>
      <c r="N34" s="40" t="s">
        <v>42</v>
      </c>
      <c r="O34" s="45" t="s">
        <v>513</v>
      </c>
      <c r="P34" s="46" t="str">
        <f>HYPERLINK("https://nptel.ac.in/noc/courses/noc19/SEM2/noc19-ce35","https://nptel.ac.in/noc/courses/noc19/SEM2/noc19-ce35")</f>
        <v>https://nptel.ac.in/noc/courses/noc19/SEM2/noc19-ce35</v>
      </c>
      <c r="Q34" s="46" t="str">
        <f>HYPERLINK("https://nptel.ac.in/courses/105/101/105101176/","https://nptel.ac.in/courses/105/101/105101176/")</f>
        <v>https://nptel.ac.in/courses/105/101/105101176/</v>
      </c>
      <c r="R34" s="180"/>
      <c r="S34" s="180"/>
      <c r="T34" s="180"/>
      <c r="U34" s="180"/>
      <c r="V34" s="180"/>
      <c r="W34" s="180"/>
      <c r="X34" s="180"/>
      <c r="Y34" s="180"/>
      <c r="Z34" s="180"/>
      <c r="AA34" s="180"/>
    </row>
    <row r="35">
      <c r="A35" s="181">
        <v>34.0</v>
      </c>
      <c r="B35" s="34" t="s">
        <v>518</v>
      </c>
      <c r="C35" s="56" t="s">
        <v>449</v>
      </c>
      <c r="D35" s="56" t="s">
        <v>519</v>
      </c>
      <c r="E35" s="47" t="s">
        <v>520</v>
      </c>
      <c r="F35" s="57" t="s">
        <v>147</v>
      </c>
      <c r="G35" s="43" t="s">
        <v>174</v>
      </c>
      <c r="H35" s="43" t="s">
        <v>47</v>
      </c>
      <c r="I35" s="37">
        <v>44088.0</v>
      </c>
      <c r="J35" s="37">
        <v>44113.0</v>
      </c>
      <c r="K35" s="38">
        <v>44183.0</v>
      </c>
      <c r="L35" s="39" t="s">
        <v>48</v>
      </c>
      <c r="M35" s="39" t="s">
        <v>49</v>
      </c>
      <c r="N35" s="39" t="s">
        <v>50</v>
      </c>
      <c r="O35" s="45" t="s">
        <v>521</v>
      </c>
      <c r="P35" s="46" t="str">
        <f>HYPERLINK("https://nptel.ac.in/noc/courses/noc19/SEM2/noc19-ce39","https://nptel.ac.in/noc/courses/noc19/SEM2/noc19-ce39")</f>
        <v>https://nptel.ac.in/noc/courses/noc19/SEM2/noc19-ce39</v>
      </c>
      <c r="Q35" s="46" t="str">
        <f>HYPERLINK("https://nptel.ac.in/courses/105/107/105107157/","https://nptel.ac.in/courses/105/107/105107157/")</f>
        <v>https://nptel.ac.in/courses/105/107/105107157/</v>
      </c>
      <c r="R35" s="180"/>
      <c r="S35" s="180"/>
      <c r="T35" s="180"/>
      <c r="U35" s="180"/>
      <c r="V35" s="180"/>
      <c r="W35" s="180"/>
      <c r="X35" s="180"/>
      <c r="Y35" s="180"/>
      <c r="Z35" s="180"/>
      <c r="AA35" s="180"/>
    </row>
    <row r="36">
      <c r="A36" s="181">
        <v>35.0</v>
      </c>
      <c r="B36" s="34" t="s">
        <v>548</v>
      </c>
      <c r="C36" s="56" t="s">
        <v>449</v>
      </c>
      <c r="D36" s="58" t="s">
        <v>549</v>
      </c>
      <c r="E36" s="58" t="s">
        <v>550</v>
      </c>
      <c r="F36" s="77" t="s">
        <v>120</v>
      </c>
      <c r="G36" s="77" t="s">
        <v>263</v>
      </c>
      <c r="H36" s="43" t="s">
        <v>47</v>
      </c>
      <c r="I36" s="37">
        <v>44088.0</v>
      </c>
      <c r="J36" s="37">
        <v>44141.0</v>
      </c>
      <c r="K36" s="38">
        <v>44183.0</v>
      </c>
      <c r="L36" s="39" t="s">
        <v>28</v>
      </c>
      <c r="M36" s="39" t="s">
        <v>49</v>
      </c>
      <c r="N36" s="40" t="s">
        <v>42</v>
      </c>
      <c r="O36" s="45" t="s">
        <v>551</v>
      </c>
      <c r="P36" s="46" t="str">
        <f>HYPERLINK("https://nptel.ac.in/noc/courses/noc19/SEM2/noc19-ce41","https://nptel.ac.in/noc/courses/noc19/SEM2/noc19-ce41")</f>
        <v>https://nptel.ac.in/noc/courses/noc19/SEM2/noc19-ce41</v>
      </c>
      <c r="Q36" s="46" t="str">
        <f>HYPERLINK("https://nptel.ac.in/courses/105/103/105103193/","https://nptel.ac.in/courses/105/103/105103193/")</f>
        <v>https://nptel.ac.in/courses/105/103/105103193/</v>
      </c>
      <c r="R36" s="180"/>
      <c r="S36" s="180"/>
      <c r="T36" s="180"/>
      <c r="U36" s="180"/>
      <c r="V36" s="180"/>
      <c r="W36" s="180"/>
      <c r="X36" s="180"/>
      <c r="Y36" s="180"/>
      <c r="Z36" s="180"/>
      <c r="AA36" s="180"/>
    </row>
    <row r="37">
      <c r="A37" s="181">
        <v>36.0</v>
      </c>
      <c r="B37" s="34" t="s">
        <v>555</v>
      </c>
      <c r="C37" s="56" t="s">
        <v>449</v>
      </c>
      <c r="D37" s="88" t="s">
        <v>556</v>
      </c>
      <c r="E37" s="89" t="s">
        <v>451</v>
      </c>
      <c r="F37" s="52" t="s">
        <v>38</v>
      </c>
      <c r="G37" s="52" t="s">
        <v>263</v>
      </c>
      <c r="H37" s="65" t="s">
        <v>47</v>
      </c>
      <c r="I37" s="37">
        <v>44088.0</v>
      </c>
      <c r="J37" s="37">
        <v>44141.0</v>
      </c>
      <c r="K37" s="38">
        <v>44183.0</v>
      </c>
      <c r="L37" s="39" t="s">
        <v>48</v>
      </c>
      <c r="M37" s="39" t="s">
        <v>41</v>
      </c>
      <c r="N37" s="40" t="s">
        <v>42</v>
      </c>
      <c r="O37" s="45" t="s">
        <v>557</v>
      </c>
      <c r="P37" s="90" t="s">
        <v>558</v>
      </c>
      <c r="Q37" s="91" t="s">
        <v>559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</row>
    <row r="38">
      <c r="A38" s="181">
        <v>37.0</v>
      </c>
      <c r="B38" s="34" t="s">
        <v>564</v>
      </c>
      <c r="C38" s="47" t="s">
        <v>565</v>
      </c>
      <c r="D38" s="58" t="s">
        <v>566</v>
      </c>
      <c r="E38" s="35" t="s">
        <v>567</v>
      </c>
      <c r="F38" s="36" t="s">
        <v>147</v>
      </c>
      <c r="G38" s="43" t="s">
        <v>174</v>
      </c>
      <c r="H38" s="43" t="s">
        <v>47</v>
      </c>
      <c r="I38" s="37">
        <v>44088.0</v>
      </c>
      <c r="J38" s="37">
        <v>44113.0</v>
      </c>
      <c r="K38" s="38">
        <v>44183.0</v>
      </c>
      <c r="L38" s="39" t="s">
        <v>28</v>
      </c>
      <c r="M38" s="39" t="s">
        <v>41</v>
      </c>
      <c r="N38" s="40" t="s">
        <v>42</v>
      </c>
      <c r="O38" s="45" t="s">
        <v>568</v>
      </c>
      <c r="P38" s="46" t="str">
        <f>HYPERLINK("https://nptel.ac.in/noc/courses/noc19/SEM2/noc19-ce45","https://nptel.ac.in/noc/courses/noc19/SEM2/noc19-ce45")</f>
        <v>https://nptel.ac.in/noc/courses/noc19/SEM2/noc19-ce45</v>
      </c>
      <c r="Q38" s="46" t="str">
        <f>HYPERLINK("https://nptel.ac.in/courses/105/107/105107194/","https://nptel.ac.in/courses/105/107/105107194/")</f>
        <v>https://nptel.ac.in/courses/105/107/105107194/</v>
      </c>
      <c r="R38" s="180"/>
      <c r="S38" s="180"/>
      <c r="T38" s="180"/>
      <c r="U38" s="180"/>
      <c r="V38" s="180"/>
      <c r="W38" s="180"/>
      <c r="X38" s="180"/>
      <c r="Y38" s="180"/>
      <c r="Z38" s="180"/>
      <c r="AA38" s="180"/>
    </row>
    <row r="39">
      <c r="A39" s="181">
        <v>38.0</v>
      </c>
      <c r="B39" s="34" t="s">
        <v>574</v>
      </c>
      <c r="C39" s="56" t="s">
        <v>570</v>
      </c>
      <c r="D39" s="56" t="s">
        <v>575</v>
      </c>
      <c r="E39" s="56" t="s">
        <v>576</v>
      </c>
      <c r="F39" s="43" t="s">
        <v>57</v>
      </c>
      <c r="G39" s="36" t="s">
        <v>39</v>
      </c>
      <c r="H39" s="43" t="s">
        <v>47</v>
      </c>
      <c r="I39" s="37">
        <v>44088.0</v>
      </c>
      <c r="J39" s="37">
        <v>44141.0</v>
      </c>
      <c r="K39" s="38">
        <v>44183.0</v>
      </c>
      <c r="L39" s="39" t="s">
        <v>28</v>
      </c>
      <c r="M39" s="39" t="s">
        <v>49</v>
      </c>
      <c r="N39" s="40" t="s">
        <v>42</v>
      </c>
      <c r="O39" s="45" t="s">
        <v>577</v>
      </c>
      <c r="P39" s="46" t="str">
        <f>HYPERLINK("https://nptel.ac.in/noc/courses/noc20/SEM1/noc20-cs07","https://nptel.ac.in/noc/courses/noc20/SEM1/noc20-cs07")</f>
        <v>https://nptel.ac.in/noc/courses/noc20/SEM1/noc20-cs07</v>
      </c>
      <c r="Q39" s="46" t="str">
        <f>HYPERLINK("https://nptel.ac.in/courses/106/105/106105151/","https://nptel.ac.in/courses/106/105/106105151/")</f>
        <v>https://nptel.ac.in/courses/106/105/106105151/</v>
      </c>
      <c r="R39" s="180"/>
      <c r="S39" s="180"/>
      <c r="T39" s="180"/>
      <c r="U39" s="180"/>
      <c r="V39" s="180"/>
      <c r="W39" s="180"/>
      <c r="X39" s="180"/>
      <c r="Y39" s="180"/>
      <c r="Z39" s="180"/>
      <c r="AA39" s="180"/>
    </row>
    <row r="40">
      <c r="A40" s="181">
        <v>39.0</v>
      </c>
      <c r="B40" s="34" t="s">
        <v>582</v>
      </c>
      <c r="C40" s="56" t="s">
        <v>570</v>
      </c>
      <c r="D40" s="47" t="s">
        <v>583</v>
      </c>
      <c r="E40" s="47" t="s">
        <v>584</v>
      </c>
      <c r="F40" s="43" t="s">
        <v>57</v>
      </c>
      <c r="G40" s="36" t="s">
        <v>39</v>
      </c>
      <c r="H40" s="43" t="s">
        <v>47</v>
      </c>
      <c r="I40" s="37">
        <v>44088.0</v>
      </c>
      <c r="J40" s="37">
        <v>44141.0</v>
      </c>
      <c r="K40" s="38">
        <v>44183.0</v>
      </c>
      <c r="L40" s="39" t="s">
        <v>28</v>
      </c>
      <c r="M40" s="39" t="s">
        <v>49</v>
      </c>
      <c r="N40" s="40" t="s">
        <v>42</v>
      </c>
      <c r="O40" s="45" t="s">
        <v>585</v>
      </c>
      <c r="P40" s="94" t="str">
        <f>HYPERLINK("https://nptel.ac.in/noc/courses/noc19/SEM2/noc19-cs48","https://nptel.ac.in/noc/courses/noc19/SEM2/noc19-cs48")</f>
        <v>https://nptel.ac.in/noc/courses/noc19/SEM2/noc19-cs48</v>
      </c>
      <c r="Q40" s="66" t="s">
        <v>586</v>
      </c>
      <c r="R40" s="180"/>
      <c r="S40" s="180"/>
      <c r="T40" s="180"/>
      <c r="U40" s="180"/>
      <c r="V40" s="180"/>
      <c r="W40" s="180"/>
      <c r="X40" s="180"/>
      <c r="Y40" s="180"/>
      <c r="Z40" s="180"/>
      <c r="AA40" s="180"/>
    </row>
    <row r="41">
      <c r="A41" s="181">
        <v>40.0</v>
      </c>
      <c r="B41" s="34" t="s">
        <v>587</v>
      </c>
      <c r="C41" s="56" t="s">
        <v>570</v>
      </c>
      <c r="D41" s="56" t="s">
        <v>588</v>
      </c>
      <c r="E41" s="47" t="s">
        <v>589</v>
      </c>
      <c r="F41" s="43" t="s">
        <v>57</v>
      </c>
      <c r="G41" s="36" t="s">
        <v>39</v>
      </c>
      <c r="H41" s="43" t="s">
        <v>47</v>
      </c>
      <c r="I41" s="37">
        <v>44088.0</v>
      </c>
      <c r="J41" s="37">
        <v>44141.0</v>
      </c>
      <c r="K41" s="38">
        <v>44183.0</v>
      </c>
      <c r="L41" s="39" t="s">
        <v>28</v>
      </c>
      <c r="M41" s="39" t="s">
        <v>49</v>
      </c>
      <c r="N41" s="40" t="s">
        <v>42</v>
      </c>
      <c r="O41" s="45" t="s">
        <v>590</v>
      </c>
      <c r="P41" s="46" t="str">
        <f>HYPERLINK("https://nptel.ac.in/noc/courses/noc20/SEM1/noc20-cs09","https://nptel.ac.in/noc/courses/noc20/SEM1/noc20-cs09")</f>
        <v>https://nptel.ac.in/noc/courses/noc20/SEM1/noc20-cs09</v>
      </c>
      <c r="Q41" s="46" t="str">
        <f>HYPERLINK("https://nptel.ac.in/courses/106/105/106105175/","https://nptel.ac.in/courses/106/105/106105175/")</f>
        <v>https://nptel.ac.in/courses/106/105/106105175/</v>
      </c>
      <c r="R41" s="180"/>
      <c r="S41" s="180"/>
      <c r="T41" s="180"/>
      <c r="U41" s="180"/>
      <c r="V41" s="180"/>
      <c r="W41" s="180"/>
      <c r="X41" s="180"/>
      <c r="Y41" s="180"/>
      <c r="Z41" s="180"/>
      <c r="AA41" s="180"/>
    </row>
    <row r="42">
      <c r="A42" s="181">
        <v>41.0</v>
      </c>
      <c r="B42" s="34" t="s">
        <v>591</v>
      </c>
      <c r="C42" s="56" t="s">
        <v>570</v>
      </c>
      <c r="D42" s="56" t="s">
        <v>592</v>
      </c>
      <c r="E42" s="47" t="s">
        <v>593</v>
      </c>
      <c r="F42" s="43" t="s">
        <v>57</v>
      </c>
      <c r="G42" s="36" t="s">
        <v>39</v>
      </c>
      <c r="H42" s="43" t="s">
        <v>47</v>
      </c>
      <c r="I42" s="37">
        <v>44088.0</v>
      </c>
      <c r="J42" s="37">
        <v>44141.0</v>
      </c>
      <c r="K42" s="38">
        <v>44183.0</v>
      </c>
      <c r="L42" s="39" t="s">
        <v>100</v>
      </c>
      <c r="M42" s="39" t="s">
        <v>41</v>
      </c>
      <c r="N42" s="40" t="s">
        <v>42</v>
      </c>
      <c r="O42" s="45" t="s">
        <v>594</v>
      </c>
      <c r="P42" s="46" t="str">
        <f>HYPERLINK("https://nptel.ac.in/noc/courses/noc19/SEM2/noc19-cs61","https://nptel.ac.in/noc/courses/noc19/SEM2/noc19-cs61")</f>
        <v>https://nptel.ac.in/noc/courses/noc19/SEM2/noc19-cs61</v>
      </c>
      <c r="Q42" s="46" t="str">
        <f>HYPERLINK("https://nptel.ac.in/courses/106/105/106105186/","https://nptel.ac.in/courses/106/105/106105186/")</f>
        <v>https://nptel.ac.in/courses/106/105/106105186/</v>
      </c>
      <c r="R42" s="180"/>
      <c r="S42" s="180"/>
      <c r="T42" s="180"/>
      <c r="U42" s="180"/>
      <c r="V42" s="180"/>
      <c r="W42" s="180"/>
      <c r="X42" s="180"/>
      <c r="Y42" s="180"/>
      <c r="Z42" s="180"/>
      <c r="AA42" s="180"/>
    </row>
    <row r="43">
      <c r="A43" s="181">
        <v>42.0</v>
      </c>
      <c r="B43" s="34" t="s">
        <v>607</v>
      </c>
      <c r="C43" s="56" t="s">
        <v>570</v>
      </c>
      <c r="D43" s="56" t="s">
        <v>608</v>
      </c>
      <c r="E43" s="56" t="s">
        <v>609</v>
      </c>
      <c r="F43" s="43" t="s">
        <v>57</v>
      </c>
      <c r="G43" s="36" t="s">
        <v>39</v>
      </c>
      <c r="H43" s="43" t="s">
        <v>47</v>
      </c>
      <c r="I43" s="37">
        <v>44088.0</v>
      </c>
      <c r="J43" s="37">
        <v>44141.0</v>
      </c>
      <c r="K43" s="38">
        <v>44183.0</v>
      </c>
      <c r="L43" s="39" t="s">
        <v>48</v>
      </c>
      <c r="M43" s="39" t="s">
        <v>41</v>
      </c>
      <c r="N43" s="40" t="s">
        <v>42</v>
      </c>
      <c r="O43" s="45" t="s">
        <v>610</v>
      </c>
      <c r="P43" s="46" t="str">
        <f>HYPERLINK("https://nptel.ac.in/noc/courses/noc20/SEM1/noc20-cs20","https://nptel.ac.in/noc/courses/noc20/SEM1/noc20-cs20")</f>
        <v>https://nptel.ac.in/noc/courses/noc20/SEM1/noc20-cs20</v>
      </c>
      <c r="Q43" s="46" t="str">
        <f>HYPERLINK("https://nptel.ac.in/courses/106/105/106105167/","https://nptel.ac.in/courses/106/105/106105167/")</f>
        <v>https://nptel.ac.in/courses/106/105/106105167/</v>
      </c>
      <c r="R43" s="180"/>
      <c r="S43" s="180"/>
      <c r="T43" s="180"/>
      <c r="U43" s="180"/>
      <c r="V43" s="180"/>
      <c r="W43" s="180"/>
      <c r="X43" s="180"/>
      <c r="Y43" s="180"/>
      <c r="Z43" s="180"/>
      <c r="AA43" s="180"/>
    </row>
    <row r="44">
      <c r="A44" s="181">
        <v>43.0</v>
      </c>
      <c r="B44" s="34" t="s">
        <v>625</v>
      </c>
      <c r="C44" s="56" t="s">
        <v>570</v>
      </c>
      <c r="D44" s="56" t="s">
        <v>626</v>
      </c>
      <c r="E44" s="56" t="s">
        <v>627</v>
      </c>
      <c r="F44" s="43" t="s">
        <v>628</v>
      </c>
      <c r="G44" s="36" t="s">
        <v>39</v>
      </c>
      <c r="H44" s="43" t="s">
        <v>47</v>
      </c>
      <c r="I44" s="37">
        <v>44088.0</v>
      </c>
      <c r="J44" s="37">
        <v>44141.0</v>
      </c>
      <c r="K44" s="38">
        <v>44183.0</v>
      </c>
      <c r="L44" s="39" t="s">
        <v>48</v>
      </c>
      <c r="M44" s="39" t="s">
        <v>41</v>
      </c>
      <c r="N44" s="40" t="s">
        <v>42</v>
      </c>
      <c r="O44" s="84" t="s">
        <v>629</v>
      </c>
      <c r="P44" s="46" t="str">
        <f>HYPERLINK("https://nptel.ac.in/noc/courses/noc20/SEM1/noc20-cs26","https://nptel.ac.in/noc/courses/noc20/SEM1/noc20-cs26")</f>
        <v>https://nptel.ac.in/noc/courses/noc20/SEM1/noc20-cs26</v>
      </c>
      <c r="Q44" s="46" t="str">
        <f>HYPERLINK("https://nptel.ac.in/courses/106/106/106106145/","https://nptel.ac.in/courses/106/106/106106145/")</f>
        <v>https://nptel.ac.in/courses/106/106/106106145/</v>
      </c>
      <c r="R44" s="180"/>
      <c r="S44" s="180"/>
      <c r="T44" s="180"/>
      <c r="U44" s="180"/>
      <c r="V44" s="180"/>
      <c r="W44" s="180"/>
      <c r="X44" s="180"/>
      <c r="Y44" s="180"/>
      <c r="Z44" s="180"/>
      <c r="AA44" s="180"/>
    </row>
    <row r="45">
      <c r="A45" s="181">
        <v>44.0</v>
      </c>
      <c r="B45" s="34" t="s">
        <v>633</v>
      </c>
      <c r="C45" s="56" t="s">
        <v>570</v>
      </c>
      <c r="D45" s="56" t="s">
        <v>634</v>
      </c>
      <c r="E45" s="56" t="s">
        <v>635</v>
      </c>
      <c r="F45" s="43" t="s">
        <v>126</v>
      </c>
      <c r="G45" s="36" t="s">
        <v>39</v>
      </c>
      <c r="H45" s="43" t="s">
        <v>47</v>
      </c>
      <c r="I45" s="37">
        <v>44088.0</v>
      </c>
      <c r="J45" s="37">
        <v>44141.0</v>
      </c>
      <c r="K45" s="38">
        <v>44183.0</v>
      </c>
      <c r="L45" s="39" t="s">
        <v>28</v>
      </c>
      <c r="M45" s="39" t="s">
        <v>41</v>
      </c>
      <c r="N45" s="40" t="s">
        <v>42</v>
      </c>
      <c r="O45" s="45" t="s">
        <v>636</v>
      </c>
      <c r="P45" s="46" t="str">
        <f>HYPERLINK("https://nptel.ac.in/noc/courses/noc20/SEM1/noc20-cs28","https://nptel.ac.in/noc/courses/noc20/SEM1/noc20-cs28")</f>
        <v>https://nptel.ac.in/noc/courses/noc20/SEM1/noc20-cs28</v>
      </c>
      <c r="Q45" s="46" t="str">
        <f>HYPERLINK("https://nptel.ac.in/courses/106/106/106106179/","https://nptel.ac.in/courses/106/106/106106179/")</f>
        <v>https://nptel.ac.in/courses/106/106/106106179/</v>
      </c>
      <c r="R45" s="180"/>
      <c r="S45" s="180"/>
      <c r="T45" s="180"/>
      <c r="U45" s="180"/>
      <c r="V45" s="180"/>
      <c r="W45" s="180"/>
      <c r="X45" s="180"/>
      <c r="Y45" s="180"/>
      <c r="Z45" s="180"/>
      <c r="AA45" s="180"/>
    </row>
    <row r="46">
      <c r="A46" s="181">
        <v>45.0</v>
      </c>
      <c r="B46" s="34" t="s">
        <v>644</v>
      </c>
      <c r="C46" s="56" t="s">
        <v>570</v>
      </c>
      <c r="D46" s="56" t="s">
        <v>645</v>
      </c>
      <c r="E46" s="56" t="s">
        <v>646</v>
      </c>
      <c r="F46" s="43" t="s">
        <v>126</v>
      </c>
      <c r="G46" s="36" t="s">
        <v>39</v>
      </c>
      <c r="H46" s="43" t="s">
        <v>47</v>
      </c>
      <c r="I46" s="37">
        <v>44088.0</v>
      </c>
      <c r="J46" s="37">
        <v>44141.0</v>
      </c>
      <c r="K46" s="38">
        <v>44183.0</v>
      </c>
      <c r="L46" s="39" t="s">
        <v>48</v>
      </c>
      <c r="M46" s="39" t="s">
        <v>49</v>
      </c>
      <c r="N46" s="39" t="s">
        <v>50</v>
      </c>
      <c r="O46" s="45" t="s">
        <v>647</v>
      </c>
      <c r="P46" s="46" t="str">
        <f>HYPERLINK("https://nptel.ac.in/noc/courses/noc19/SEM2/noc19-cs50","https://nptel.ac.in/noc/courses/noc19/SEM2/noc19-cs50")</f>
        <v>https://nptel.ac.in/noc/courses/noc19/SEM2/noc19-cs50</v>
      </c>
      <c r="Q46" s="46" t="str">
        <f>HYPERLINK("https://nptel.ac.in/courses/106/106/106106144/","https://nptel.ac.in/courses/106/106/106106144/")</f>
        <v>https://nptel.ac.in/courses/106/106/106106144/</v>
      </c>
      <c r="R46" s="180"/>
      <c r="S46" s="180"/>
      <c r="T46" s="180"/>
      <c r="U46" s="180"/>
      <c r="V46" s="180"/>
      <c r="W46" s="180"/>
      <c r="X46" s="180"/>
      <c r="Y46" s="180"/>
      <c r="Z46" s="180"/>
      <c r="AA46" s="180"/>
    </row>
    <row r="47">
      <c r="A47" s="181">
        <v>46.0</v>
      </c>
      <c r="B47" s="34" t="s">
        <v>659</v>
      </c>
      <c r="C47" s="56" t="s">
        <v>570</v>
      </c>
      <c r="D47" s="96" t="s">
        <v>660</v>
      </c>
      <c r="E47" s="47" t="s">
        <v>661</v>
      </c>
      <c r="F47" s="43" t="s">
        <v>628</v>
      </c>
      <c r="G47" s="36" t="s">
        <v>39</v>
      </c>
      <c r="H47" s="43" t="s">
        <v>47</v>
      </c>
      <c r="I47" s="37">
        <v>44088.0</v>
      </c>
      <c r="J47" s="37">
        <v>44141.0</v>
      </c>
      <c r="K47" s="38">
        <v>44183.0</v>
      </c>
      <c r="L47" s="39" t="s">
        <v>28</v>
      </c>
      <c r="M47" s="39" t="s">
        <v>41</v>
      </c>
      <c r="N47" s="40" t="s">
        <v>42</v>
      </c>
      <c r="O47" s="45" t="s">
        <v>662</v>
      </c>
      <c r="P47" s="44" t="s">
        <v>663</v>
      </c>
      <c r="Q47" s="46" t="str">
        <f>HYPERLINK("https://nptel.ac.in/courses/106/106/106106137/","https://nptel.ac.in/courses/106/106/106106137/")</f>
        <v>https://nptel.ac.in/courses/106/106/106106137/</v>
      </c>
      <c r="R47" s="180"/>
      <c r="S47" s="180"/>
      <c r="T47" s="180"/>
      <c r="U47" s="180"/>
      <c r="V47" s="180"/>
      <c r="W47" s="180"/>
      <c r="X47" s="180"/>
      <c r="Y47" s="180"/>
      <c r="Z47" s="180"/>
      <c r="AA47" s="180"/>
    </row>
    <row r="48">
      <c r="A48" s="181">
        <v>47.0</v>
      </c>
      <c r="B48" s="34" t="s">
        <v>664</v>
      </c>
      <c r="C48" s="56" t="s">
        <v>570</v>
      </c>
      <c r="D48" s="56" t="s">
        <v>665</v>
      </c>
      <c r="E48" s="56" t="s">
        <v>666</v>
      </c>
      <c r="F48" s="43" t="s">
        <v>126</v>
      </c>
      <c r="G48" s="43" t="s">
        <v>174</v>
      </c>
      <c r="H48" s="43" t="s">
        <v>47</v>
      </c>
      <c r="I48" s="37">
        <v>44088.0</v>
      </c>
      <c r="J48" s="37">
        <v>44113.0</v>
      </c>
      <c r="K48" s="38">
        <v>44183.0</v>
      </c>
      <c r="L48" s="39" t="s">
        <v>48</v>
      </c>
      <c r="M48" s="39" t="s">
        <v>41</v>
      </c>
      <c r="N48" s="40" t="s">
        <v>42</v>
      </c>
      <c r="O48" s="45" t="s">
        <v>667</v>
      </c>
      <c r="P48" s="46" t="str">
        <f>HYPERLINK("https://nptel.ac.in/noc/courses/noc20/SEM1/noc20-cs36","https://nptel.ac.in/noc/courses/noc20/SEM1/noc20-cs36")</f>
        <v>https://nptel.ac.in/noc/courses/noc20/SEM1/noc20-cs36</v>
      </c>
      <c r="Q48" s="46" t="str">
        <f>HYPERLINK("https://nptel.ac.in/courses/106/106/106106212/","https://nptel.ac.in/courses/106/106/106106212/")</f>
        <v>https://nptel.ac.in/courses/106/106/106106212/</v>
      </c>
      <c r="R48" s="180"/>
      <c r="S48" s="180"/>
      <c r="T48" s="180"/>
      <c r="U48" s="180"/>
      <c r="V48" s="180"/>
      <c r="W48" s="180"/>
      <c r="X48" s="180"/>
      <c r="Y48" s="180"/>
      <c r="Z48" s="180"/>
      <c r="AA48" s="180"/>
    </row>
    <row r="49">
      <c r="A49" s="181">
        <v>48.0</v>
      </c>
      <c r="B49" s="34" t="s">
        <v>687</v>
      </c>
      <c r="C49" s="56" t="s">
        <v>570</v>
      </c>
      <c r="D49" s="47" t="s">
        <v>688</v>
      </c>
      <c r="E49" s="97" t="s">
        <v>689</v>
      </c>
      <c r="F49" s="48" t="s">
        <v>83</v>
      </c>
      <c r="G49" s="43" t="s">
        <v>174</v>
      </c>
      <c r="H49" s="43" t="s">
        <v>47</v>
      </c>
      <c r="I49" s="37">
        <v>44088.0</v>
      </c>
      <c r="J49" s="37">
        <v>44113.0</v>
      </c>
      <c r="K49" s="38">
        <v>44183.0</v>
      </c>
      <c r="L49" s="39" t="s">
        <v>28</v>
      </c>
      <c r="M49" s="39" t="s">
        <v>41</v>
      </c>
      <c r="N49" s="40" t="s">
        <v>42</v>
      </c>
      <c r="O49" s="45" t="s">
        <v>690</v>
      </c>
      <c r="P49" s="46" t="str">
        <f>HYPERLINK("https://nptel.ac.in/noc/courses/noc19/SEM2/noc19-cs75","https://nptel.ac.in/noc/courses/noc19/SEM2/noc19-cs75")</f>
        <v>https://nptel.ac.in/noc/courses/noc19/SEM2/noc19-cs75</v>
      </c>
      <c r="Q49" s="46" t="str">
        <f>HYPERLINK("https://nptel.ac.in/courses/106/101/106101209/","https://nptel.ac.in/courses/106/101/106101209/")</f>
        <v>https://nptel.ac.in/courses/106/101/106101209/</v>
      </c>
      <c r="R49" s="180"/>
      <c r="S49" s="180"/>
      <c r="T49" s="180"/>
      <c r="U49" s="180"/>
      <c r="V49" s="180"/>
      <c r="W49" s="180"/>
      <c r="X49" s="180"/>
      <c r="Y49" s="180"/>
      <c r="Z49" s="180"/>
      <c r="AA49" s="180"/>
    </row>
    <row r="50">
      <c r="A50" s="181">
        <v>49.0</v>
      </c>
      <c r="B50" s="34" t="s">
        <v>704</v>
      </c>
      <c r="C50" s="56" t="s">
        <v>570</v>
      </c>
      <c r="D50" s="99" t="s">
        <v>705</v>
      </c>
      <c r="E50" s="100" t="s">
        <v>706</v>
      </c>
      <c r="F50" s="101" t="s">
        <v>38</v>
      </c>
      <c r="G50" s="52" t="s">
        <v>263</v>
      </c>
      <c r="H50" s="65" t="s">
        <v>47</v>
      </c>
      <c r="I50" s="37">
        <v>44088.0</v>
      </c>
      <c r="J50" s="37">
        <v>44141.0</v>
      </c>
      <c r="K50" s="38">
        <v>44183.0</v>
      </c>
      <c r="L50" s="39" t="s">
        <v>28</v>
      </c>
      <c r="M50" s="39" t="s">
        <v>41</v>
      </c>
      <c r="N50" s="40" t="s">
        <v>42</v>
      </c>
      <c r="O50" s="45" t="s">
        <v>707</v>
      </c>
      <c r="P50" s="66" t="s">
        <v>708</v>
      </c>
      <c r="Q50" s="66" t="s">
        <v>709</v>
      </c>
      <c r="R50" s="180"/>
      <c r="S50" s="180"/>
      <c r="T50" s="180"/>
      <c r="U50" s="180"/>
      <c r="V50" s="180"/>
      <c r="W50" s="180"/>
      <c r="X50" s="180"/>
      <c r="Y50" s="180"/>
      <c r="Z50" s="180"/>
      <c r="AA50" s="180"/>
    </row>
    <row r="51">
      <c r="A51" s="181">
        <v>50.0</v>
      </c>
      <c r="B51" s="34" t="s">
        <v>723</v>
      </c>
      <c r="C51" s="56" t="s">
        <v>570</v>
      </c>
      <c r="D51" s="72" t="s">
        <v>724</v>
      </c>
      <c r="E51" s="104" t="s">
        <v>725</v>
      </c>
      <c r="F51" s="48" t="s">
        <v>126</v>
      </c>
      <c r="G51" s="43" t="s">
        <v>174</v>
      </c>
      <c r="H51" s="43" t="s">
        <v>47</v>
      </c>
      <c r="I51" s="37">
        <v>44088.0</v>
      </c>
      <c r="J51" s="37">
        <v>44113.0</v>
      </c>
      <c r="K51" s="38">
        <v>44183.0</v>
      </c>
      <c r="L51" s="39" t="s">
        <v>48</v>
      </c>
      <c r="M51" s="39" t="s">
        <v>41</v>
      </c>
      <c r="N51" s="40" t="s">
        <v>42</v>
      </c>
      <c r="O51" s="45" t="s">
        <v>726</v>
      </c>
      <c r="P51" s="44" t="s">
        <v>727</v>
      </c>
      <c r="Q51" s="44" t="s">
        <v>728</v>
      </c>
      <c r="R51" s="180"/>
      <c r="S51" s="180"/>
      <c r="T51" s="180"/>
      <c r="U51" s="180"/>
      <c r="V51" s="180"/>
      <c r="W51" s="180"/>
      <c r="X51" s="180"/>
      <c r="Y51" s="180"/>
      <c r="Z51" s="180"/>
      <c r="AA51" s="180"/>
    </row>
    <row r="52">
      <c r="A52" s="181">
        <v>51.0</v>
      </c>
      <c r="B52" s="34" t="s">
        <v>767</v>
      </c>
      <c r="C52" s="56" t="s">
        <v>747</v>
      </c>
      <c r="D52" s="47" t="s">
        <v>768</v>
      </c>
      <c r="E52" s="58" t="s">
        <v>769</v>
      </c>
      <c r="F52" s="77" t="s">
        <v>120</v>
      </c>
      <c r="G52" s="43" t="s">
        <v>174</v>
      </c>
      <c r="H52" s="43" t="s">
        <v>47</v>
      </c>
      <c r="I52" s="37">
        <v>44088.0</v>
      </c>
      <c r="J52" s="37">
        <v>44113.0</v>
      </c>
      <c r="K52" s="38">
        <v>44183.0</v>
      </c>
      <c r="L52" s="39" t="s">
        <v>100</v>
      </c>
      <c r="M52" s="39" t="s">
        <v>41</v>
      </c>
      <c r="N52" s="40" t="s">
        <v>42</v>
      </c>
      <c r="O52" s="45" t="s">
        <v>770</v>
      </c>
      <c r="P52" s="46" t="str">
        <f>HYPERLINK("https://nptel.ac.in/noc/courses/noc19/SEM2/noc19-de02","https://nptel.ac.in/noc/courses/noc19/SEM2/noc19-de02")</f>
        <v>https://nptel.ac.in/noc/courses/noc19/SEM2/noc19-de02</v>
      </c>
      <c r="Q52" s="46" t="str">
        <f>HYPERLINK("https://nptel.ac.in/courses/107/103/107103085/","https://nptel.ac.in/courses/107/103/107103085/")</f>
        <v>https://nptel.ac.in/courses/107/103/107103085/</v>
      </c>
      <c r="R52" s="180"/>
      <c r="S52" s="180"/>
      <c r="T52" s="180"/>
      <c r="U52" s="180"/>
      <c r="V52" s="180"/>
      <c r="W52" s="180"/>
      <c r="X52" s="180"/>
      <c r="Y52" s="180"/>
      <c r="Z52" s="180"/>
      <c r="AA52" s="180"/>
    </row>
    <row r="53">
      <c r="A53" s="181">
        <v>52.0</v>
      </c>
      <c r="B53" s="34" t="s">
        <v>820</v>
      </c>
      <c r="C53" s="58" t="s">
        <v>781</v>
      </c>
      <c r="D53" s="47" t="s">
        <v>821</v>
      </c>
      <c r="E53" s="47" t="s">
        <v>822</v>
      </c>
      <c r="F53" s="57" t="s">
        <v>147</v>
      </c>
      <c r="G53" s="36" t="s">
        <v>39</v>
      </c>
      <c r="H53" s="43" t="s">
        <v>47</v>
      </c>
      <c r="I53" s="37">
        <v>44088.0</v>
      </c>
      <c r="J53" s="37">
        <v>44141.0</v>
      </c>
      <c r="K53" s="38">
        <v>44183.0</v>
      </c>
      <c r="L53" s="39" t="s">
        <v>28</v>
      </c>
      <c r="M53" s="39" t="s">
        <v>29</v>
      </c>
      <c r="N53" s="40" t="s">
        <v>42</v>
      </c>
      <c r="O53" s="45" t="s">
        <v>823</v>
      </c>
      <c r="P53" s="46" t="str">
        <f>HYPERLINK("https://nptel.ac.in/noc/courses/noc19/SEM2/noc19-ee64","https://nptel.ac.in/noc/courses/noc19/SEM2/noc19-ee64")</f>
        <v>https://nptel.ac.in/noc/courses/noc19/SEM2/noc19-ee64</v>
      </c>
      <c r="Q53" s="46" t="str">
        <f>HYPERLINK("https://nptel.ac.in/courses/108/107/108107113/","https://nptel.ac.in/courses/108/107/108107113/")</f>
        <v>https://nptel.ac.in/courses/108/107/108107113/</v>
      </c>
      <c r="R53" s="180"/>
      <c r="S53" s="180"/>
      <c r="T53" s="180"/>
      <c r="U53" s="180"/>
      <c r="V53" s="180"/>
      <c r="W53" s="180"/>
      <c r="X53" s="180"/>
      <c r="Y53" s="180"/>
      <c r="Z53" s="180"/>
      <c r="AA53" s="180"/>
    </row>
    <row r="54">
      <c r="A54" s="181">
        <v>53.0</v>
      </c>
      <c r="B54" s="34" t="s">
        <v>824</v>
      </c>
      <c r="C54" s="58" t="s">
        <v>781</v>
      </c>
      <c r="D54" s="47" t="s">
        <v>825</v>
      </c>
      <c r="E54" s="47" t="s">
        <v>826</v>
      </c>
      <c r="F54" s="43" t="s">
        <v>203</v>
      </c>
      <c r="G54" s="36" t="s">
        <v>39</v>
      </c>
      <c r="H54" s="43" t="s">
        <v>47</v>
      </c>
      <c r="I54" s="37">
        <v>44088.0</v>
      </c>
      <c r="J54" s="37">
        <v>44141.0</v>
      </c>
      <c r="K54" s="38">
        <v>44183.0</v>
      </c>
      <c r="L54" s="39" t="s">
        <v>28</v>
      </c>
      <c r="M54" s="39" t="s">
        <v>41</v>
      </c>
      <c r="N54" s="40" t="s">
        <v>42</v>
      </c>
      <c r="O54" s="45" t="s">
        <v>827</v>
      </c>
      <c r="P54" s="46" t="str">
        <f>HYPERLINK("https://nptel.ac.in/noc/courses/noc19/SEM1/noc19-ee24","https://nptel.ac.in/noc/courses/noc19/SEM1/noc19-ee24")</f>
        <v>https://nptel.ac.in/noc/courses/noc19/SEM1/noc19-ee24</v>
      </c>
      <c r="Q54" s="46" t="str">
        <f>HYPERLINK("https://nptel.ac.in/courses/108/108/108108099/","https://nptel.ac.in/courses/108/108/108108099/")</f>
        <v>https://nptel.ac.in/courses/108/108/108108099/</v>
      </c>
      <c r="R54" s="180"/>
      <c r="S54" s="180"/>
      <c r="T54" s="180"/>
      <c r="U54" s="180"/>
      <c r="V54" s="180"/>
      <c r="W54" s="180"/>
      <c r="X54" s="180"/>
      <c r="Y54" s="180"/>
      <c r="Z54" s="180"/>
      <c r="AA54" s="180"/>
    </row>
    <row r="55">
      <c r="A55" s="181">
        <v>54.0</v>
      </c>
      <c r="B55" s="34" t="s">
        <v>840</v>
      </c>
      <c r="C55" s="58" t="s">
        <v>781</v>
      </c>
      <c r="D55" s="56" t="s">
        <v>841</v>
      </c>
      <c r="E55" s="56" t="s">
        <v>842</v>
      </c>
      <c r="F55" s="43" t="s">
        <v>57</v>
      </c>
      <c r="G55" s="36" t="s">
        <v>39</v>
      </c>
      <c r="H55" s="43" t="s">
        <v>47</v>
      </c>
      <c r="I55" s="37">
        <v>44088.0</v>
      </c>
      <c r="J55" s="37">
        <v>44141.0</v>
      </c>
      <c r="K55" s="38">
        <v>44183.0</v>
      </c>
      <c r="L55" s="39" t="s">
        <v>100</v>
      </c>
      <c r="M55" s="39" t="s">
        <v>41</v>
      </c>
      <c r="N55" s="40" t="s">
        <v>42</v>
      </c>
      <c r="O55" s="45" t="s">
        <v>843</v>
      </c>
      <c r="P55" s="46" t="str">
        <f>HYPERLINK("https://nptel.ac.in/noc/courses/noc17/SEM1/noc17-ec04","https://nptel.ac.in/noc/courses/noc17/SEM1/noc17-ec04")</f>
        <v>https://nptel.ac.in/noc/courses/noc17/SEM1/noc17-ec04</v>
      </c>
      <c r="Q55" s="46" t="str">
        <f>HYPERLINK("https://nptel.ac.in/courses/117/105/117105139/","https://nptel.ac.in/courses/117/105/117105139/")</f>
        <v>https://nptel.ac.in/courses/117/105/117105139/</v>
      </c>
      <c r="R55" s="180"/>
      <c r="S55" s="180"/>
      <c r="T55" s="180"/>
      <c r="U55" s="180"/>
      <c r="V55" s="180"/>
      <c r="W55" s="180"/>
      <c r="X55" s="180"/>
      <c r="Y55" s="180"/>
      <c r="Z55" s="180"/>
      <c r="AA55" s="180"/>
    </row>
    <row r="56">
      <c r="A56" s="181">
        <v>55.0</v>
      </c>
      <c r="B56" s="34" t="s">
        <v>873</v>
      </c>
      <c r="C56" s="56" t="s">
        <v>781</v>
      </c>
      <c r="D56" s="59" t="s">
        <v>874</v>
      </c>
      <c r="E56" s="59" t="s">
        <v>875</v>
      </c>
      <c r="F56" s="57" t="s">
        <v>147</v>
      </c>
      <c r="G56" s="36" t="s">
        <v>39</v>
      </c>
      <c r="H56" s="57" t="s">
        <v>40</v>
      </c>
      <c r="I56" s="37">
        <v>44088.0</v>
      </c>
      <c r="J56" s="37">
        <v>44141.0</v>
      </c>
      <c r="K56" s="38">
        <v>44183.0</v>
      </c>
      <c r="L56" s="39" t="s">
        <v>48</v>
      </c>
      <c r="M56" s="39" t="s">
        <v>49</v>
      </c>
      <c r="N56" s="39" t="s">
        <v>50</v>
      </c>
      <c r="O56" s="45" t="s">
        <v>876</v>
      </c>
      <c r="P56" s="42"/>
      <c r="Q56" s="42"/>
      <c r="R56" s="180"/>
      <c r="S56" s="180"/>
      <c r="T56" s="180"/>
      <c r="U56" s="180"/>
      <c r="V56" s="180"/>
      <c r="W56" s="180"/>
      <c r="X56" s="180"/>
      <c r="Y56" s="180"/>
      <c r="Z56" s="180"/>
      <c r="AA56" s="180"/>
    </row>
    <row r="57">
      <c r="A57" s="181">
        <v>56.0</v>
      </c>
      <c r="B57" s="34" t="s">
        <v>877</v>
      </c>
      <c r="C57" s="56" t="s">
        <v>781</v>
      </c>
      <c r="D57" s="59" t="s">
        <v>878</v>
      </c>
      <c r="E57" s="59" t="s">
        <v>879</v>
      </c>
      <c r="F57" s="120" t="s">
        <v>83</v>
      </c>
      <c r="G57" s="36" t="s">
        <v>39</v>
      </c>
      <c r="H57" s="57" t="s">
        <v>40</v>
      </c>
      <c r="I57" s="37">
        <v>44088.0</v>
      </c>
      <c r="J57" s="37">
        <v>44141.0</v>
      </c>
      <c r="K57" s="38">
        <v>44183.0</v>
      </c>
      <c r="L57" s="39" t="s">
        <v>28</v>
      </c>
      <c r="M57" s="39" t="s">
        <v>29</v>
      </c>
      <c r="N57" s="40" t="s">
        <v>42</v>
      </c>
      <c r="O57" s="45" t="s">
        <v>880</v>
      </c>
      <c r="P57" s="42"/>
      <c r="Q57" s="42"/>
      <c r="R57" s="180"/>
      <c r="S57" s="180"/>
      <c r="T57" s="180"/>
      <c r="U57" s="180"/>
      <c r="V57" s="180"/>
      <c r="W57" s="180"/>
      <c r="X57" s="180"/>
      <c r="Y57" s="180"/>
      <c r="Z57" s="180"/>
      <c r="AA57" s="180"/>
    </row>
    <row r="58">
      <c r="A58" s="181">
        <v>57.0</v>
      </c>
      <c r="B58" s="34" t="s">
        <v>890</v>
      </c>
      <c r="C58" s="56" t="s">
        <v>781</v>
      </c>
      <c r="D58" s="59" t="s">
        <v>891</v>
      </c>
      <c r="E58" s="59" t="s">
        <v>892</v>
      </c>
      <c r="F58" s="57" t="s">
        <v>147</v>
      </c>
      <c r="G58" s="36" t="s">
        <v>39</v>
      </c>
      <c r="H58" s="43" t="s">
        <v>47</v>
      </c>
      <c r="I58" s="37">
        <v>44088.0</v>
      </c>
      <c r="J58" s="37">
        <v>44141.0</v>
      </c>
      <c r="K58" s="38">
        <v>44183.0</v>
      </c>
      <c r="L58" s="39" t="s">
        <v>100</v>
      </c>
      <c r="M58" s="39" t="s">
        <v>41</v>
      </c>
      <c r="N58" s="40" t="s">
        <v>42</v>
      </c>
      <c r="O58" s="45" t="s">
        <v>893</v>
      </c>
      <c r="P58" s="46" t="str">
        <f>HYPERLINK("https://nptel.ac.in/noc/courses/noc19/SEM2/noc19-ee63","https://nptel.ac.in/noc/courses/noc19/SEM2/noc19-ee63")</f>
        <v>https://nptel.ac.in/noc/courses/noc19/SEM2/noc19-ee63</v>
      </c>
      <c r="Q58" s="46" t="str">
        <f>HYPERLINK("https://nptel.ac.in/courses/108/107/108107143/","https://nptel.ac.in/courses/108/107/108107143/")</f>
        <v>https://nptel.ac.in/courses/108/107/108107143/</v>
      </c>
      <c r="R58" s="180"/>
      <c r="S58" s="180"/>
      <c r="T58" s="180"/>
      <c r="U58" s="180"/>
      <c r="V58" s="180"/>
      <c r="W58" s="180"/>
      <c r="X58" s="180"/>
      <c r="Y58" s="180"/>
      <c r="Z58" s="180"/>
      <c r="AA58" s="180"/>
    </row>
    <row r="59">
      <c r="A59" s="181">
        <v>58.0</v>
      </c>
      <c r="B59" s="34" t="s">
        <v>898</v>
      </c>
      <c r="C59" s="56" t="s">
        <v>781</v>
      </c>
      <c r="D59" s="58" t="s">
        <v>899</v>
      </c>
      <c r="E59" s="58" t="s">
        <v>900</v>
      </c>
      <c r="F59" s="57" t="s">
        <v>147</v>
      </c>
      <c r="G59" s="36" t="s">
        <v>39</v>
      </c>
      <c r="H59" s="43" t="s">
        <v>47</v>
      </c>
      <c r="I59" s="37">
        <v>44088.0</v>
      </c>
      <c r="J59" s="37">
        <v>44141.0</v>
      </c>
      <c r="K59" s="38">
        <v>44183.0</v>
      </c>
      <c r="L59" s="39" t="s">
        <v>28</v>
      </c>
      <c r="M59" s="39" t="s">
        <v>29</v>
      </c>
      <c r="N59" s="40" t="s">
        <v>42</v>
      </c>
      <c r="O59" s="45" t="s">
        <v>901</v>
      </c>
      <c r="P59" s="46" t="str">
        <f>HYPERLINK("https://nptel.ac.in/noc/courses/noc19/SEM2/noc19-ee61","https://nptel.ac.in/noc/courses/noc19/SEM2/noc19-ee61")</f>
        <v>https://nptel.ac.in/noc/courses/noc19/SEM2/noc19-ee61</v>
      </c>
      <c r="Q59" s="46" t="str">
        <f>HYPERLINK("https://nptel.ac.in/courses/108/107/108107112/","https://nptel.ac.in/courses/108/107/108107112/")</f>
        <v>https://nptel.ac.in/courses/108/107/108107112/</v>
      </c>
      <c r="R59" s="180"/>
      <c r="S59" s="180"/>
      <c r="T59" s="180"/>
      <c r="U59" s="180"/>
      <c r="V59" s="180"/>
      <c r="W59" s="180"/>
      <c r="X59" s="180"/>
      <c r="Y59" s="180"/>
      <c r="Z59" s="180"/>
      <c r="AA59" s="180"/>
    </row>
    <row r="60">
      <c r="A60" s="181">
        <v>59.0</v>
      </c>
      <c r="B60" s="34" t="s">
        <v>902</v>
      </c>
      <c r="C60" s="56" t="s">
        <v>781</v>
      </c>
      <c r="D60" s="58" t="s">
        <v>903</v>
      </c>
      <c r="E60" s="59" t="s">
        <v>904</v>
      </c>
      <c r="F60" s="57" t="s">
        <v>147</v>
      </c>
      <c r="G60" s="43" t="s">
        <v>174</v>
      </c>
      <c r="H60" s="43" t="s">
        <v>47</v>
      </c>
      <c r="I60" s="37">
        <v>44088.0</v>
      </c>
      <c r="J60" s="37">
        <v>44113.0</v>
      </c>
      <c r="K60" s="38">
        <v>44183.0</v>
      </c>
      <c r="L60" s="39" t="s">
        <v>28</v>
      </c>
      <c r="M60" s="39" t="s">
        <v>41</v>
      </c>
      <c r="N60" s="40" t="s">
        <v>42</v>
      </c>
      <c r="O60" s="45" t="s">
        <v>905</v>
      </c>
      <c r="P60" s="46" t="str">
        <f>HYPERLINK("https://nptel.ac.in/noc/courses/noc19/SEM1/noc19-ee22","https://nptel.ac.in/noc/courses/noc19/SEM1/noc19-ee22")</f>
        <v>https://nptel.ac.in/noc/courses/noc19/SEM1/noc19-ee22</v>
      </c>
      <c r="Q60" s="46" t="str">
        <f>HYPERLINK("https://nptel.ac.in/courses/108/107/108107107/","https://nptel.ac.in/courses/108/107/108107107/")</f>
        <v>https://nptel.ac.in/courses/108/107/108107107/</v>
      </c>
      <c r="R60" s="180"/>
      <c r="S60" s="180"/>
      <c r="T60" s="180"/>
      <c r="U60" s="180"/>
      <c r="V60" s="180"/>
      <c r="W60" s="180"/>
      <c r="X60" s="180"/>
      <c r="Y60" s="180"/>
      <c r="Z60" s="180"/>
      <c r="AA60" s="180"/>
    </row>
    <row r="61">
      <c r="A61" s="181">
        <v>60.0</v>
      </c>
      <c r="B61" s="34" t="s">
        <v>970</v>
      </c>
      <c r="C61" s="56" t="s">
        <v>962</v>
      </c>
      <c r="D61" s="56" t="s">
        <v>971</v>
      </c>
      <c r="E61" s="56" t="s">
        <v>972</v>
      </c>
      <c r="F61" s="43" t="s">
        <v>57</v>
      </c>
      <c r="G61" s="43" t="s">
        <v>174</v>
      </c>
      <c r="H61" s="43" t="s">
        <v>47</v>
      </c>
      <c r="I61" s="37">
        <v>44088.0</v>
      </c>
      <c r="J61" s="37">
        <v>44113.0</v>
      </c>
      <c r="K61" s="38">
        <v>44183.0</v>
      </c>
      <c r="L61" s="39" t="s">
        <v>100</v>
      </c>
      <c r="M61" s="39" t="s">
        <v>41</v>
      </c>
      <c r="N61" s="40" t="s">
        <v>42</v>
      </c>
      <c r="O61" s="45" t="s">
        <v>973</v>
      </c>
      <c r="P61" s="46" t="str">
        <f>HYPERLINK("https://nptel.ac.in/noc/courses/noc18/SEM1/noc18-hs11","https://nptel.ac.in/noc/courses/noc18/SEM1/noc18-hs11")</f>
        <v>https://nptel.ac.in/noc/courses/noc18/SEM1/noc18-hs11</v>
      </c>
      <c r="Q61" s="46" t="str">
        <f>HYPERLINK("https://nptel.ac.in/courses/109/105/109105118/","https://nptel.ac.in/courses/109/105/109105118/")</f>
        <v>https://nptel.ac.in/courses/109/105/109105118/</v>
      </c>
      <c r="R61" s="180"/>
      <c r="S61" s="180"/>
      <c r="T61" s="180"/>
      <c r="U61" s="180"/>
      <c r="V61" s="180"/>
      <c r="W61" s="180"/>
      <c r="X61" s="180"/>
      <c r="Y61" s="180"/>
      <c r="Z61" s="180"/>
      <c r="AA61" s="180"/>
    </row>
    <row r="62">
      <c r="A62" s="181">
        <v>61.0</v>
      </c>
      <c r="B62" s="34" t="s">
        <v>978</v>
      </c>
      <c r="C62" s="56" t="s">
        <v>962</v>
      </c>
      <c r="D62" s="56" t="s">
        <v>979</v>
      </c>
      <c r="E62" s="56" t="s">
        <v>980</v>
      </c>
      <c r="F62" s="43" t="s">
        <v>57</v>
      </c>
      <c r="G62" s="36" t="s">
        <v>39</v>
      </c>
      <c r="H62" s="43" t="s">
        <v>47</v>
      </c>
      <c r="I62" s="37">
        <v>44088.0</v>
      </c>
      <c r="J62" s="37">
        <v>44141.0</v>
      </c>
      <c r="K62" s="38">
        <v>44183.0</v>
      </c>
      <c r="L62" s="39" t="s">
        <v>100</v>
      </c>
      <c r="M62" s="39" t="s">
        <v>41</v>
      </c>
      <c r="N62" s="40" t="s">
        <v>42</v>
      </c>
      <c r="O62" s="45" t="s">
        <v>981</v>
      </c>
      <c r="P62" s="46" t="str">
        <f>HYPERLINK("https://nptel.ac.in/noc/courses/noc19/SEM2/noc19-mg35","https://nptel.ac.in/noc/courses/noc19/SEM2/noc19-mg35")</f>
        <v>https://nptel.ac.in/noc/courses/noc19/SEM2/noc19-mg35</v>
      </c>
      <c r="Q62" s="46" t="str">
        <f>HYPERLINK("https://nptel.ac.in/courses/109/105/109105122/","https://nptel.ac.in/courses/109/105/109105122/")</f>
        <v>https://nptel.ac.in/courses/109/105/109105122/</v>
      </c>
      <c r="R62" s="180"/>
      <c r="S62" s="180"/>
      <c r="T62" s="180"/>
      <c r="U62" s="180"/>
      <c r="V62" s="180"/>
      <c r="W62" s="180"/>
      <c r="X62" s="180"/>
      <c r="Y62" s="180"/>
      <c r="Z62" s="180"/>
      <c r="AA62" s="180"/>
    </row>
    <row r="63">
      <c r="A63" s="181">
        <v>62.0</v>
      </c>
      <c r="B63" s="34" t="s">
        <v>986</v>
      </c>
      <c r="C63" s="56" t="s">
        <v>962</v>
      </c>
      <c r="D63" s="56" t="s">
        <v>987</v>
      </c>
      <c r="E63" s="56" t="s">
        <v>988</v>
      </c>
      <c r="F63" s="43" t="s">
        <v>989</v>
      </c>
      <c r="G63" s="36" t="s">
        <v>39</v>
      </c>
      <c r="H63" s="43" t="s">
        <v>47</v>
      </c>
      <c r="I63" s="37">
        <v>44088.0</v>
      </c>
      <c r="J63" s="37">
        <v>44141.0</v>
      </c>
      <c r="K63" s="38">
        <v>44183.0</v>
      </c>
      <c r="L63" s="60" t="s">
        <v>48</v>
      </c>
      <c r="M63" s="39" t="s">
        <v>41</v>
      </c>
      <c r="N63" s="40" t="s">
        <v>42</v>
      </c>
      <c r="O63" s="45" t="s">
        <v>990</v>
      </c>
      <c r="P63" s="46" t="str">
        <f>HYPERLINK("https://nptel.ac.in/noc/courses/noc20/SEM1/noc20-hs20","https://nptel.ac.in/noc/courses/noc20/SEM1/noc20-hs20")</f>
        <v>https://nptel.ac.in/noc/courses/noc20/SEM1/noc20-hs20</v>
      </c>
      <c r="Q63" s="46" t="str">
        <f>HYPERLINK("https://nptel.ac.in/courses/109/106/109106095/","https://nptel.ac.in/courses/109/106/109106095/")</f>
        <v>https://nptel.ac.in/courses/109/106/109106095/</v>
      </c>
      <c r="R63" s="180"/>
      <c r="S63" s="180"/>
      <c r="T63" s="180"/>
      <c r="U63" s="180"/>
      <c r="V63" s="180"/>
      <c r="W63" s="180"/>
      <c r="X63" s="180"/>
      <c r="Y63" s="180"/>
      <c r="Z63" s="180"/>
      <c r="AA63" s="180"/>
    </row>
    <row r="64">
      <c r="A64" s="181">
        <v>63.0</v>
      </c>
      <c r="B64" s="34" t="s">
        <v>999</v>
      </c>
      <c r="C64" s="56" t="s">
        <v>962</v>
      </c>
      <c r="D64" s="56" t="s">
        <v>1000</v>
      </c>
      <c r="E64" s="47" t="s">
        <v>1001</v>
      </c>
      <c r="F64" s="43" t="s">
        <v>126</v>
      </c>
      <c r="G64" s="43" t="s">
        <v>174</v>
      </c>
      <c r="H64" s="43" t="s">
        <v>47</v>
      </c>
      <c r="I64" s="37">
        <v>44088.0</v>
      </c>
      <c r="J64" s="37">
        <v>44113.0</v>
      </c>
      <c r="K64" s="38">
        <v>44183.0</v>
      </c>
      <c r="L64" s="39" t="s">
        <v>48</v>
      </c>
      <c r="M64" s="39" t="s">
        <v>41</v>
      </c>
      <c r="N64" s="40" t="s">
        <v>42</v>
      </c>
      <c r="O64" s="45" t="s">
        <v>1002</v>
      </c>
      <c r="P64" s="46" t="str">
        <f>HYPERLINK("https://nptel.ac.in/noc/courses/noc19/SEM1/noc19-hs30","https://nptel.ac.in/noc/courses/noc19/SEM1/noc19-hs30")</f>
        <v>https://nptel.ac.in/noc/courses/noc19/SEM1/noc19-hs30</v>
      </c>
      <c r="Q64" s="46" t="str">
        <f>HYPERLINK("https://nptel.ac.in/courses/109/106/109106148/","https://nptel.ac.in/courses/109/106/109106148/")</f>
        <v>https://nptel.ac.in/courses/109/106/109106148/</v>
      </c>
      <c r="R64" s="180"/>
      <c r="S64" s="180"/>
      <c r="T64" s="180"/>
      <c r="U64" s="180"/>
      <c r="V64" s="180"/>
      <c r="W64" s="180"/>
      <c r="X64" s="180"/>
      <c r="Y64" s="180"/>
      <c r="Z64" s="180"/>
      <c r="AA64" s="180"/>
    </row>
    <row r="65">
      <c r="A65" s="181">
        <v>64.0</v>
      </c>
      <c r="B65" s="34" t="s">
        <v>1003</v>
      </c>
      <c r="C65" s="56" t="s">
        <v>962</v>
      </c>
      <c r="D65" s="56" t="s">
        <v>1004</v>
      </c>
      <c r="E65" s="47" t="s">
        <v>1001</v>
      </c>
      <c r="F65" s="43" t="s">
        <v>126</v>
      </c>
      <c r="G65" s="43" t="s">
        <v>174</v>
      </c>
      <c r="H65" s="43" t="s">
        <v>47</v>
      </c>
      <c r="I65" s="37">
        <v>44088.0</v>
      </c>
      <c r="J65" s="37">
        <v>44113.0</v>
      </c>
      <c r="K65" s="38">
        <v>44183.0</v>
      </c>
      <c r="L65" s="39" t="s">
        <v>28</v>
      </c>
      <c r="M65" s="39" t="s">
        <v>41</v>
      </c>
      <c r="N65" s="40" t="s">
        <v>42</v>
      </c>
      <c r="O65" s="45" t="s">
        <v>1005</v>
      </c>
      <c r="P65" s="46" t="str">
        <f>HYPERLINK("https://nptel.ac.in/noc/courses/noc20/SEM1/noc20-hs25","https://nptel.ac.in/noc/courses/noc20/SEM1/noc20-hs25")</f>
        <v>https://nptel.ac.in/noc/courses/noc20/SEM1/noc20-hs25</v>
      </c>
      <c r="Q65" s="46" t="str">
        <f>HYPERLINK("https://nptel.ac.in/courses/109/106/109106128/","https://nptel.ac.in/courses/109/106/109106128/")</f>
        <v>https://nptel.ac.in/courses/109/106/109106128/</v>
      </c>
      <c r="R65" s="180"/>
      <c r="S65" s="180"/>
      <c r="T65" s="180"/>
      <c r="U65" s="180"/>
      <c r="V65" s="180"/>
      <c r="W65" s="180"/>
      <c r="X65" s="180"/>
      <c r="Y65" s="180"/>
      <c r="Z65" s="180"/>
      <c r="AA65" s="180"/>
    </row>
    <row r="66">
      <c r="A66" s="181">
        <v>65.0</v>
      </c>
      <c r="B66" s="34" t="s">
        <v>1009</v>
      </c>
      <c r="C66" s="56" t="s">
        <v>962</v>
      </c>
      <c r="D66" s="56" t="s">
        <v>1010</v>
      </c>
      <c r="E66" s="56" t="s">
        <v>1011</v>
      </c>
      <c r="F66" s="43" t="s">
        <v>126</v>
      </c>
      <c r="G66" s="36" t="s">
        <v>39</v>
      </c>
      <c r="H66" s="43" t="s">
        <v>47</v>
      </c>
      <c r="I66" s="37">
        <v>44088.0</v>
      </c>
      <c r="J66" s="37">
        <v>44141.0</v>
      </c>
      <c r="K66" s="38">
        <v>44183.0</v>
      </c>
      <c r="L66" s="39" t="s">
        <v>48</v>
      </c>
      <c r="M66" s="39" t="s">
        <v>41</v>
      </c>
      <c r="N66" s="40" t="s">
        <v>42</v>
      </c>
      <c r="O66" s="45" t="s">
        <v>1012</v>
      </c>
      <c r="P66" s="46" t="str">
        <f>HYPERLINK("https://nptel.ac.in/noc/courses/noc19/SEM2/noc19-hs31","https://nptel.ac.in/noc/courses/noc19/SEM2/noc19-hs31")</f>
        <v>https://nptel.ac.in/noc/courses/noc19/SEM2/noc19-hs31</v>
      </c>
      <c r="Q66" s="46" t="str">
        <f>HYPERLINK("https://nptel.ac.in/courses/109/106/109106094/","https://nptel.ac.in/courses/109/106/109106094/")</f>
        <v>https://nptel.ac.in/courses/109/106/109106094/</v>
      </c>
      <c r="R66" s="180"/>
      <c r="S66" s="180"/>
      <c r="T66" s="180"/>
      <c r="U66" s="180"/>
      <c r="V66" s="180"/>
      <c r="W66" s="180"/>
      <c r="X66" s="180"/>
      <c r="Y66" s="180"/>
      <c r="Z66" s="180"/>
      <c r="AA66" s="180"/>
    </row>
    <row r="67">
      <c r="A67" s="181">
        <v>66.0</v>
      </c>
      <c r="B67" s="34" t="s">
        <v>1013</v>
      </c>
      <c r="C67" s="56" t="s">
        <v>962</v>
      </c>
      <c r="D67" s="114" t="s">
        <v>1014</v>
      </c>
      <c r="E67" s="56" t="s">
        <v>1015</v>
      </c>
      <c r="F67" s="48" t="s">
        <v>120</v>
      </c>
      <c r="G67" s="36" t="s">
        <v>39</v>
      </c>
      <c r="H67" s="43" t="s">
        <v>47</v>
      </c>
      <c r="I67" s="37">
        <v>44088.0</v>
      </c>
      <c r="J67" s="37">
        <v>44141.0</v>
      </c>
      <c r="K67" s="38">
        <v>44183.0</v>
      </c>
      <c r="L67" s="39" t="s">
        <v>48</v>
      </c>
      <c r="M67" s="39" t="s">
        <v>41</v>
      </c>
      <c r="N67" s="40" t="s">
        <v>42</v>
      </c>
      <c r="O67" s="45" t="s">
        <v>1016</v>
      </c>
      <c r="P67" s="46" t="str">
        <f>HYPERLINK("https://nptel.ac.in/noc/courses/noc19/SEM2/noc19-hs64","https://nptel.ac.in/noc/courses/noc19/SEM2/noc19-hs64")</f>
        <v>https://nptel.ac.in/noc/courses/noc19/SEM2/noc19-hs64</v>
      </c>
      <c r="Q67" s="46" t="str">
        <f>HYPERLINK("https://nptel.ac.in/courses/109/103/109103136/","https://nptel.ac.in/courses/109/103/109103136/")</f>
        <v>https://nptel.ac.in/courses/109/103/109103136/</v>
      </c>
      <c r="R67" s="180"/>
      <c r="S67" s="180"/>
      <c r="T67" s="180"/>
      <c r="U67" s="180"/>
      <c r="V67" s="180"/>
      <c r="W67" s="180"/>
      <c r="X67" s="180"/>
      <c r="Y67" s="180"/>
      <c r="Z67" s="180"/>
      <c r="AA67" s="180"/>
    </row>
    <row r="68">
      <c r="A68" s="181">
        <v>67.0</v>
      </c>
      <c r="B68" s="34" t="s">
        <v>1035</v>
      </c>
      <c r="C68" s="56" t="s">
        <v>962</v>
      </c>
      <c r="D68" s="56" t="s">
        <v>1036</v>
      </c>
      <c r="E68" s="56" t="s">
        <v>1011</v>
      </c>
      <c r="F68" s="43" t="s">
        <v>126</v>
      </c>
      <c r="G68" s="36" t="s">
        <v>39</v>
      </c>
      <c r="H68" s="43" t="s">
        <v>47</v>
      </c>
      <c r="I68" s="37">
        <v>44088.0</v>
      </c>
      <c r="J68" s="37">
        <v>44141.0</v>
      </c>
      <c r="K68" s="38">
        <v>44183.0</v>
      </c>
      <c r="L68" s="39" t="s">
        <v>48</v>
      </c>
      <c r="M68" s="39" t="s">
        <v>41</v>
      </c>
      <c r="N68" s="40" t="s">
        <v>42</v>
      </c>
      <c r="O68" s="45" t="s">
        <v>1037</v>
      </c>
      <c r="P68" s="46" t="str">
        <f>HYPERLINK("https://nptel.ac.in/noc/courses/noc15/SEM1/noc15-hs04","https://nptel.ac.in/noc/courses/noc15/SEM1/noc15-hs04")</f>
        <v>https://nptel.ac.in/noc/courses/noc15/SEM1/noc15-hs04</v>
      </c>
      <c r="Q68" s="46" t="str">
        <f>HYPERLINK("https://nptel.ac.in/courses/109/106/109106086/","https://nptel.ac.in/courses/109/106/109106086/")</f>
        <v>https://nptel.ac.in/courses/109/106/109106086/</v>
      </c>
      <c r="R68" s="180"/>
      <c r="S68" s="180"/>
      <c r="T68" s="180"/>
      <c r="U68" s="180"/>
      <c r="V68" s="180"/>
      <c r="W68" s="180"/>
      <c r="X68" s="180"/>
      <c r="Y68" s="180"/>
      <c r="Z68" s="180"/>
      <c r="AA68" s="180"/>
    </row>
    <row r="69">
      <c r="A69" s="181">
        <v>68.0</v>
      </c>
      <c r="B69" s="34" t="s">
        <v>1058</v>
      </c>
      <c r="C69" s="56" t="s">
        <v>962</v>
      </c>
      <c r="D69" s="58" t="s">
        <v>1059</v>
      </c>
      <c r="E69" s="35" t="s">
        <v>1060</v>
      </c>
      <c r="F69" s="36" t="s">
        <v>147</v>
      </c>
      <c r="G69" s="43" t="s">
        <v>174</v>
      </c>
      <c r="H69" s="43" t="s">
        <v>47</v>
      </c>
      <c r="I69" s="37">
        <v>44088.0</v>
      </c>
      <c r="J69" s="37">
        <v>44113.0</v>
      </c>
      <c r="K69" s="38">
        <v>44183.0</v>
      </c>
      <c r="L69" s="39" t="s">
        <v>28</v>
      </c>
      <c r="M69" s="39" t="s">
        <v>41</v>
      </c>
      <c r="N69" s="40" t="s">
        <v>42</v>
      </c>
      <c r="O69" s="45" t="s">
        <v>1061</v>
      </c>
      <c r="P69" s="46" t="str">
        <f>HYPERLINK("https://nptel.ac.in/noc/courses/noc19/SEM2/noc19-hs34","https://nptel.ac.in/noc/courses/noc19/SEM2/noc19-hs34")</f>
        <v>https://nptel.ac.in/noc/courses/noc19/SEM2/noc19-hs34</v>
      </c>
      <c r="Q69" s="46" t="str">
        <f>HYPERLINK("https://nptel.ac.in/courses/109/107/109107154/","https://nptel.ac.in/courses/109/107/109107154/")</f>
        <v>https://nptel.ac.in/courses/109/107/109107154/</v>
      </c>
      <c r="R69" s="180"/>
      <c r="S69" s="180"/>
      <c r="T69" s="180"/>
      <c r="U69" s="180"/>
      <c r="V69" s="180"/>
      <c r="W69" s="180"/>
      <c r="X69" s="180"/>
      <c r="Y69" s="180"/>
      <c r="Z69" s="180"/>
      <c r="AA69" s="180"/>
    </row>
    <row r="70">
      <c r="A70" s="181">
        <v>69.0</v>
      </c>
      <c r="B70" s="34" t="s">
        <v>1062</v>
      </c>
      <c r="C70" s="56" t="s">
        <v>962</v>
      </c>
      <c r="D70" s="47" t="s">
        <v>1063</v>
      </c>
      <c r="E70" s="47" t="s">
        <v>1064</v>
      </c>
      <c r="F70" s="36" t="s">
        <v>147</v>
      </c>
      <c r="G70" s="43" t="s">
        <v>174</v>
      </c>
      <c r="H70" s="43" t="s">
        <v>47</v>
      </c>
      <c r="I70" s="37">
        <v>44088.0</v>
      </c>
      <c r="J70" s="37">
        <v>44113.0</v>
      </c>
      <c r="K70" s="38">
        <v>44183.0</v>
      </c>
      <c r="L70" s="39" t="s">
        <v>100</v>
      </c>
      <c r="M70" s="39" t="s">
        <v>41</v>
      </c>
      <c r="N70" s="40" t="s">
        <v>42</v>
      </c>
      <c r="O70" s="45" t="s">
        <v>1065</v>
      </c>
      <c r="P70" s="46" t="str">
        <f>HYPERLINK("https://nptel.ac.in/noc/courses/noc19/SEM1/noc19-hs24","https://nptel.ac.in/noc/courses/noc19/SEM1/noc19-hs24")</f>
        <v>https://nptel.ac.in/noc/courses/noc19/SEM1/noc19-hs24</v>
      </c>
      <c r="Q70" s="46" t="str">
        <f>HYPERLINK("https://nptel.ac.in/courses/109/107/109107131/","https://nptel.ac.in/courses/109/107/109107131/")</f>
        <v>https://nptel.ac.in/courses/109/107/109107131/</v>
      </c>
      <c r="R70" s="180"/>
      <c r="S70" s="180"/>
      <c r="T70" s="180"/>
      <c r="U70" s="180"/>
      <c r="V70" s="180"/>
      <c r="W70" s="180"/>
      <c r="X70" s="180"/>
      <c r="Y70" s="180"/>
      <c r="Z70" s="180"/>
      <c r="AA70" s="180"/>
    </row>
    <row r="71">
      <c r="A71" s="181">
        <v>70.0</v>
      </c>
      <c r="B71" s="34" t="s">
        <v>1173</v>
      </c>
      <c r="C71" s="56" t="s">
        <v>1165</v>
      </c>
      <c r="D71" s="56" t="s">
        <v>1174</v>
      </c>
      <c r="E71" s="56" t="s">
        <v>1175</v>
      </c>
      <c r="F71" s="43" t="s">
        <v>126</v>
      </c>
      <c r="G71" s="43" t="s">
        <v>174</v>
      </c>
      <c r="H71" s="43" t="s">
        <v>47</v>
      </c>
      <c r="I71" s="37">
        <v>44088.0</v>
      </c>
      <c r="J71" s="37">
        <v>44113.0</v>
      </c>
      <c r="K71" s="38">
        <v>44183.0</v>
      </c>
      <c r="L71" s="39" t="s">
        <v>28</v>
      </c>
      <c r="M71" s="39" t="s">
        <v>41</v>
      </c>
      <c r="N71" s="40" t="s">
        <v>42</v>
      </c>
      <c r="O71" s="45" t="s">
        <v>1176</v>
      </c>
      <c r="P71" s="46" t="str">
        <f>HYPERLINK("https://nptel.ac.in/noc/courses/noc20/SEM1/noc20-mg09","https://nptel.ac.in/noc/courses/noc20/SEM1/noc20-mg09")</f>
        <v>https://nptel.ac.in/noc/courses/noc20/SEM1/noc20-mg09</v>
      </c>
      <c r="Q71" s="46" t="str">
        <f>HYPERLINK("https://nptel.ac.in/courses/110/106/110106124/","https://nptel.ac.in/courses/110/106/110106124/")</f>
        <v>https://nptel.ac.in/courses/110/106/110106124/</v>
      </c>
      <c r="R71" s="180"/>
      <c r="S71" s="180"/>
      <c r="T71" s="180"/>
      <c r="U71" s="180"/>
      <c r="V71" s="180"/>
      <c r="W71" s="180"/>
      <c r="X71" s="180"/>
      <c r="Y71" s="180"/>
      <c r="Z71" s="180"/>
      <c r="AA71" s="180"/>
    </row>
    <row r="72">
      <c r="A72" s="181">
        <v>71.0</v>
      </c>
      <c r="B72" s="34" t="s">
        <v>1181</v>
      </c>
      <c r="C72" s="56" t="s">
        <v>1165</v>
      </c>
      <c r="D72" s="56" t="s">
        <v>1182</v>
      </c>
      <c r="E72" s="56" t="s">
        <v>1167</v>
      </c>
      <c r="F72" s="43" t="s">
        <v>57</v>
      </c>
      <c r="G72" s="36" t="s">
        <v>39</v>
      </c>
      <c r="H72" s="43" t="s">
        <v>47</v>
      </c>
      <c r="I72" s="37">
        <v>44088.0</v>
      </c>
      <c r="J72" s="37">
        <v>44141.0</v>
      </c>
      <c r="K72" s="38">
        <v>44183.0</v>
      </c>
      <c r="L72" s="39" t="s">
        <v>48</v>
      </c>
      <c r="M72" s="39" t="s">
        <v>41</v>
      </c>
      <c r="N72" s="40" t="s">
        <v>42</v>
      </c>
      <c r="O72" s="45" t="s">
        <v>1183</v>
      </c>
      <c r="P72" s="46" t="str">
        <f>HYPERLINK("https://nptel.ac.in/noc/courses/noc19/SEM2/noc19-mg33","https://nptel.ac.in/noc/courses/noc19/SEM2/noc19-mg33")</f>
        <v>https://nptel.ac.in/noc/courses/noc19/SEM2/noc19-mg33</v>
      </c>
      <c r="Q72" s="46" t="str">
        <f>HYPERLINK("https://nptel.ac.in/courses/110/105/110105076/","https://nptel.ac.in/courses/110/105/110105076/")</f>
        <v>https://nptel.ac.in/courses/110/105/110105076/</v>
      </c>
      <c r="R72" s="180"/>
      <c r="S72" s="180"/>
      <c r="T72" s="180"/>
      <c r="U72" s="180"/>
      <c r="V72" s="180"/>
      <c r="W72" s="180"/>
      <c r="X72" s="180"/>
      <c r="Y72" s="180"/>
      <c r="Z72" s="180"/>
      <c r="AA72" s="180"/>
    </row>
    <row r="73">
      <c r="A73" s="181">
        <v>72.0</v>
      </c>
      <c r="B73" s="34" t="s">
        <v>1184</v>
      </c>
      <c r="C73" s="56" t="s">
        <v>1165</v>
      </c>
      <c r="D73" s="56" t="s">
        <v>1185</v>
      </c>
      <c r="E73" s="47" t="s">
        <v>1186</v>
      </c>
      <c r="F73" s="43" t="s">
        <v>57</v>
      </c>
      <c r="G73" s="43" t="s">
        <v>174</v>
      </c>
      <c r="H73" s="43" t="s">
        <v>47</v>
      </c>
      <c r="I73" s="37">
        <v>44088.0</v>
      </c>
      <c r="J73" s="37">
        <v>44113.0</v>
      </c>
      <c r="K73" s="38">
        <v>44183.0</v>
      </c>
      <c r="L73" s="39" t="s">
        <v>28</v>
      </c>
      <c r="M73" s="39" t="s">
        <v>49</v>
      </c>
      <c r="N73" s="40" t="s">
        <v>42</v>
      </c>
      <c r="O73" s="45" t="s">
        <v>1187</v>
      </c>
      <c r="P73" s="46" t="str">
        <f>HYPERLINK("https://nptel.ac.in/noc/courses/noc19/SEM2/noc19-mg34","https://nptel.ac.in/noc/courses/noc19/SEM2/noc19-mg34")</f>
        <v>https://nptel.ac.in/noc/courses/noc19/SEM2/noc19-mg34</v>
      </c>
      <c r="Q73" s="46" t="str">
        <f>HYPERLINK("https://nptel.ac.in/courses/122/105/122105021/","https://nptel.ac.in/courses/122/105/122105021/")</f>
        <v>https://nptel.ac.in/courses/122/105/122105021/</v>
      </c>
      <c r="R73" s="180"/>
      <c r="S73" s="180"/>
      <c r="T73" s="180"/>
      <c r="U73" s="180"/>
      <c r="V73" s="180"/>
      <c r="W73" s="180"/>
      <c r="X73" s="180"/>
      <c r="Y73" s="180"/>
      <c r="Z73" s="180"/>
      <c r="AA73" s="180"/>
    </row>
    <row r="74">
      <c r="A74" s="181">
        <v>73.0</v>
      </c>
      <c r="B74" s="34" t="s">
        <v>1208</v>
      </c>
      <c r="C74" s="56" t="s">
        <v>1165</v>
      </c>
      <c r="D74" s="56" t="s">
        <v>1209</v>
      </c>
      <c r="E74" s="56" t="s">
        <v>1210</v>
      </c>
      <c r="F74" s="57" t="s">
        <v>147</v>
      </c>
      <c r="G74" s="43" t="s">
        <v>174</v>
      </c>
      <c r="H74" s="43" t="s">
        <v>47</v>
      </c>
      <c r="I74" s="37">
        <v>44088.0</v>
      </c>
      <c r="J74" s="37">
        <v>44113.0</v>
      </c>
      <c r="K74" s="38">
        <v>44183.0</v>
      </c>
      <c r="L74" s="39" t="s">
        <v>28</v>
      </c>
      <c r="M74" s="39" t="s">
        <v>41</v>
      </c>
      <c r="N74" s="40" t="s">
        <v>42</v>
      </c>
      <c r="O74" s="45" t="s">
        <v>1211</v>
      </c>
      <c r="P74" s="46" t="str">
        <f>HYPERLINK("https://nptel.ac.in/noc/courses/noc19/SEM2/noc19-mg46","https://nptel.ac.in/noc/courses/noc19/SEM2/noc19-mg46")</f>
        <v>https://nptel.ac.in/noc/courses/noc19/SEM2/noc19-mg46</v>
      </c>
      <c r="Q74" s="46" t="str">
        <f>HYPERLINK("https://nptel.ac.in/courses/110/107/110107095/","https://nptel.ac.in/courses/110/107/110107095/")</f>
        <v>https://nptel.ac.in/courses/110/107/110107095/</v>
      </c>
      <c r="R74" s="180"/>
      <c r="S74" s="180"/>
      <c r="T74" s="180"/>
      <c r="U74" s="180"/>
      <c r="V74" s="180"/>
      <c r="W74" s="180"/>
      <c r="X74" s="180"/>
      <c r="Y74" s="180"/>
      <c r="Z74" s="180"/>
      <c r="AA74" s="180"/>
    </row>
    <row r="75">
      <c r="A75" s="181">
        <v>74.0</v>
      </c>
      <c r="B75" s="34" t="s">
        <v>1220</v>
      </c>
      <c r="C75" s="56" t="s">
        <v>1165</v>
      </c>
      <c r="D75" s="56" t="s">
        <v>1221</v>
      </c>
      <c r="E75" s="56" t="s">
        <v>1222</v>
      </c>
      <c r="F75" s="57" t="s">
        <v>147</v>
      </c>
      <c r="G75" s="36" t="s">
        <v>39</v>
      </c>
      <c r="H75" s="43" t="s">
        <v>47</v>
      </c>
      <c r="I75" s="37">
        <v>44088.0</v>
      </c>
      <c r="J75" s="37">
        <v>44141.0</v>
      </c>
      <c r="K75" s="38">
        <v>44183.0</v>
      </c>
      <c r="L75" s="39" t="s">
        <v>28</v>
      </c>
      <c r="M75" s="39" t="s">
        <v>41</v>
      </c>
      <c r="N75" s="40" t="s">
        <v>42</v>
      </c>
      <c r="O75" s="45" t="s">
        <v>1223</v>
      </c>
      <c r="P75" s="46" t="str">
        <f>HYPERLINK("https://nptel.ac.in/noc/courses/noc19/SEM1/noc19-mg20","https://nptel.ac.in/noc/courses/noc19/SEM1/noc19-mg20")</f>
        <v>https://nptel.ac.in/noc/courses/noc19/SEM1/noc19-mg20</v>
      </c>
      <c r="Q75" s="46" t="str">
        <f>HYPERLINK("https://nptel.ac.in/courses/110/107/110107116/","https://nptel.ac.in/courses/110/107/110107116/")</f>
        <v>https://nptel.ac.in/courses/110/107/110107116/</v>
      </c>
      <c r="R75" s="180"/>
      <c r="S75" s="180"/>
      <c r="T75" s="180"/>
      <c r="U75" s="180"/>
      <c r="V75" s="180"/>
      <c r="W75" s="180"/>
      <c r="X75" s="180"/>
      <c r="Y75" s="180"/>
      <c r="Z75" s="180"/>
      <c r="AA75" s="180"/>
    </row>
    <row r="76">
      <c r="A76" s="181">
        <v>75.0</v>
      </c>
      <c r="B76" s="34" t="s">
        <v>1228</v>
      </c>
      <c r="C76" s="58" t="s">
        <v>1165</v>
      </c>
      <c r="D76" s="59" t="s">
        <v>1229</v>
      </c>
      <c r="E76" s="59" t="s">
        <v>1230</v>
      </c>
      <c r="F76" s="43" t="s">
        <v>83</v>
      </c>
      <c r="G76" s="36" t="s">
        <v>39</v>
      </c>
      <c r="H76" s="43" t="s">
        <v>47</v>
      </c>
      <c r="I76" s="37">
        <v>44088.0</v>
      </c>
      <c r="J76" s="37">
        <v>44141.0</v>
      </c>
      <c r="K76" s="38">
        <v>44183.0</v>
      </c>
      <c r="L76" s="39" t="s">
        <v>28</v>
      </c>
      <c r="M76" s="39" t="s">
        <v>29</v>
      </c>
      <c r="N76" s="40" t="s">
        <v>42</v>
      </c>
      <c r="O76" s="45" t="s">
        <v>1231</v>
      </c>
      <c r="P76" s="46" t="str">
        <f>HYPERLINK("https://nptel.ac.in/noc/courses/noc19/SEM2/noc19-mg37","https://nptel.ac.in/noc/courses/noc19/SEM2/noc19-mg37")</f>
        <v>https://nptel.ac.in/noc/courses/noc19/SEM2/noc19-mg37</v>
      </c>
      <c r="Q76" s="46" t="str">
        <f>HYPERLINK("https://nptel.ac.in/courses/110/101/110101131/","https://nptel.ac.in/courses/110/101/110101131/")</f>
        <v>https://nptel.ac.in/courses/110/101/110101131/</v>
      </c>
      <c r="R76" s="180"/>
      <c r="S76" s="180"/>
      <c r="T76" s="180"/>
      <c r="U76" s="180"/>
      <c r="V76" s="180"/>
      <c r="W76" s="180"/>
      <c r="X76" s="180"/>
      <c r="Y76" s="180"/>
      <c r="Z76" s="180"/>
      <c r="AA76" s="180"/>
    </row>
    <row r="77">
      <c r="A77" s="181">
        <v>76.0</v>
      </c>
      <c r="B77" s="34" t="s">
        <v>1232</v>
      </c>
      <c r="C77" s="58" t="s">
        <v>1165</v>
      </c>
      <c r="D77" s="59" t="s">
        <v>1233</v>
      </c>
      <c r="E77" s="59" t="s">
        <v>1230</v>
      </c>
      <c r="F77" s="43" t="s">
        <v>83</v>
      </c>
      <c r="G77" s="43" t="s">
        <v>174</v>
      </c>
      <c r="H77" s="43" t="s">
        <v>47</v>
      </c>
      <c r="I77" s="37">
        <v>44088.0</v>
      </c>
      <c r="J77" s="37">
        <v>44113.0</v>
      </c>
      <c r="K77" s="38">
        <v>44183.0</v>
      </c>
      <c r="L77" s="39" t="s">
        <v>28</v>
      </c>
      <c r="M77" s="39" t="s">
        <v>29</v>
      </c>
      <c r="N77" s="40" t="s">
        <v>42</v>
      </c>
      <c r="O77" s="45" t="s">
        <v>1234</v>
      </c>
      <c r="P77" s="46" t="str">
        <f>HYPERLINK("https://nptel.ac.in/noc/courses/noc19/SEM2/noc19-mg38","https://nptel.ac.in/noc/courses/noc19/SEM2/noc19-mg38")</f>
        <v>https://nptel.ac.in/noc/courses/noc19/SEM2/noc19-mg38</v>
      </c>
      <c r="Q77" s="46" t="str">
        <f>HYPERLINK("https://nptel.ac.in/courses/110/101/110101132/","https://nptel.ac.in/courses/110/101/110101132/")</f>
        <v>https://nptel.ac.in/courses/110/101/110101132/</v>
      </c>
      <c r="R77" s="180"/>
      <c r="S77" s="180"/>
      <c r="T77" s="180"/>
      <c r="U77" s="180"/>
      <c r="V77" s="180"/>
      <c r="W77" s="180"/>
      <c r="X77" s="180"/>
      <c r="Y77" s="180"/>
      <c r="Z77" s="180"/>
      <c r="AA77" s="180"/>
    </row>
    <row r="78">
      <c r="A78" s="181">
        <v>77.0</v>
      </c>
      <c r="B78" s="34" t="s">
        <v>1242</v>
      </c>
      <c r="C78" s="47" t="s">
        <v>1165</v>
      </c>
      <c r="D78" s="56" t="s">
        <v>1243</v>
      </c>
      <c r="E78" s="56" t="s">
        <v>1244</v>
      </c>
      <c r="F78" s="43" t="s">
        <v>83</v>
      </c>
      <c r="G78" s="36" t="s">
        <v>39</v>
      </c>
      <c r="H78" s="57" t="s">
        <v>40</v>
      </c>
      <c r="I78" s="37">
        <v>44088.0</v>
      </c>
      <c r="J78" s="37">
        <v>44141.0</v>
      </c>
      <c r="K78" s="38">
        <v>44183.0</v>
      </c>
      <c r="L78" s="39" t="s">
        <v>28</v>
      </c>
      <c r="M78" s="39" t="s">
        <v>41</v>
      </c>
      <c r="N78" s="40" t="s">
        <v>42</v>
      </c>
      <c r="O78" s="45" t="s">
        <v>1245</v>
      </c>
      <c r="P78" s="42"/>
      <c r="Q78" s="42"/>
      <c r="R78" s="180"/>
      <c r="S78" s="180"/>
      <c r="T78" s="180"/>
      <c r="U78" s="180"/>
      <c r="V78" s="180"/>
      <c r="W78" s="180"/>
      <c r="X78" s="180"/>
      <c r="Y78" s="180"/>
      <c r="Z78" s="180"/>
      <c r="AA78" s="180"/>
    </row>
    <row r="79">
      <c r="A79" s="181">
        <v>78.0</v>
      </c>
      <c r="B79" s="34" t="s">
        <v>1246</v>
      </c>
      <c r="C79" s="47" t="s">
        <v>1165</v>
      </c>
      <c r="D79" s="47" t="s">
        <v>1247</v>
      </c>
      <c r="E79" s="47" t="s">
        <v>1248</v>
      </c>
      <c r="F79" s="48" t="s">
        <v>57</v>
      </c>
      <c r="G79" s="36" t="s">
        <v>39</v>
      </c>
      <c r="H79" s="57" t="s">
        <v>40</v>
      </c>
      <c r="I79" s="37">
        <v>44088.0</v>
      </c>
      <c r="J79" s="37">
        <v>44141.0</v>
      </c>
      <c r="K79" s="38">
        <v>44183.0</v>
      </c>
      <c r="L79" s="60" t="s">
        <v>100</v>
      </c>
      <c r="M79" s="60" t="s">
        <v>41</v>
      </c>
      <c r="N79" s="141" t="s">
        <v>42</v>
      </c>
      <c r="O79" s="45" t="s">
        <v>1249</v>
      </c>
      <c r="P79" s="42"/>
      <c r="Q79" s="42"/>
      <c r="R79" s="180"/>
      <c r="S79" s="180"/>
      <c r="T79" s="180"/>
      <c r="U79" s="180"/>
      <c r="V79" s="180"/>
      <c r="W79" s="180"/>
      <c r="X79" s="180"/>
      <c r="Y79" s="180"/>
      <c r="Z79" s="180"/>
      <c r="AA79" s="180"/>
    </row>
    <row r="80">
      <c r="A80" s="181">
        <v>79.0</v>
      </c>
      <c r="B80" s="34" t="s">
        <v>1262</v>
      </c>
      <c r="C80" s="47" t="s">
        <v>1165</v>
      </c>
      <c r="D80" s="47" t="s">
        <v>1263</v>
      </c>
      <c r="E80" s="47" t="s">
        <v>1264</v>
      </c>
      <c r="F80" s="57" t="s">
        <v>147</v>
      </c>
      <c r="G80" s="36" t="s">
        <v>39</v>
      </c>
      <c r="H80" s="43" t="s">
        <v>40</v>
      </c>
      <c r="I80" s="37">
        <v>44088.0</v>
      </c>
      <c r="J80" s="37">
        <v>44141.0</v>
      </c>
      <c r="K80" s="38">
        <v>44183.0</v>
      </c>
      <c r="L80" s="39" t="s">
        <v>100</v>
      </c>
      <c r="M80" s="39" t="s">
        <v>41</v>
      </c>
      <c r="N80" s="40" t="s">
        <v>42</v>
      </c>
      <c r="O80" s="45" t="s">
        <v>1265</v>
      </c>
      <c r="P80" s="42"/>
      <c r="Q80" s="42"/>
      <c r="R80" s="180"/>
      <c r="S80" s="180"/>
      <c r="T80" s="180"/>
      <c r="U80" s="180"/>
      <c r="V80" s="180"/>
      <c r="W80" s="180"/>
      <c r="X80" s="180"/>
      <c r="Y80" s="180"/>
      <c r="Z80" s="180"/>
      <c r="AA80" s="180"/>
    </row>
    <row r="81">
      <c r="A81" s="181">
        <v>80.0</v>
      </c>
      <c r="B81" s="34" t="s">
        <v>1278</v>
      </c>
      <c r="C81" s="35" t="s">
        <v>1165</v>
      </c>
      <c r="D81" s="143" t="s">
        <v>1279</v>
      </c>
      <c r="E81" s="47" t="s">
        <v>1210</v>
      </c>
      <c r="F81" s="36" t="s">
        <v>147</v>
      </c>
      <c r="G81" s="36" t="s">
        <v>39</v>
      </c>
      <c r="H81" s="43" t="s">
        <v>47</v>
      </c>
      <c r="I81" s="37">
        <v>44088.0</v>
      </c>
      <c r="J81" s="37">
        <v>44141.0</v>
      </c>
      <c r="K81" s="38">
        <v>44183.0</v>
      </c>
      <c r="L81" s="39" t="s">
        <v>48</v>
      </c>
      <c r="M81" s="39" t="s">
        <v>41</v>
      </c>
      <c r="N81" s="40" t="s">
        <v>42</v>
      </c>
      <c r="O81" s="45" t="s">
        <v>1280</v>
      </c>
      <c r="P81" s="44" t="s">
        <v>1281</v>
      </c>
      <c r="Q81" s="44" t="s">
        <v>1282</v>
      </c>
      <c r="R81" s="180"/>
      <c r="S81" s="180"/>
      <c r="T81" s="180"/>
      <c r="U81" s="180"/>
      <c r="V81" s="180"/>
      <c r="W81" s="180"/>
      <c r="X81" s="180"/>
      <c r="Y81" s="180"/>
      <c r="Z81" s="180"/>
      <c r="AA81" s="180"/>
    </row>
    <row r="82">
      <c r="A82" s="181">
        <v>81.0</v>
      </c>
      <c r="B82" s="34" t="s">
        <v>1300</v>
      </c>
      <c r="C82" s="35" t="s">
        <v>1165</v>
      </c>
      <c r="D82" s="72" t="s">
        <v>1301</v>
      </c>
      <c r="E82" s="73" t="s">
        <v>1302</v>
      </c>
      <c r="F82" s="74" t="s">
        <v>1303</v>
      </c>
      <c r="G82" s="36" t="s">
        <v>39</v>
      </c>
      <c r="H82" s="57" t="s">
        <v>40</v>
      </c>
      <c r="I82" s="37">
        <v>44088.0</v>
      </c>
      <c r="J82" s="37">
        <v>44141.0</v>
      </c>
      <c r="K82" s="38">
        <v>44183.0</v>
      </c>
      <c r="L82" s="39" t="s">
        <v>28</v>
      </c>
      <c r="M82" s="39" t="s">
        <v>41</v>
      </c>
      <c r="N82" s="40" t="s">
        <v>42</v>
      </c>
      <c r="O82" s="45" t="s">
        <v>1304</v>
      </c>
      <c r="P82" s="53"/>
      <c r="Q82" s="53"/>
      <c r="R82" s="180"/>
      <c r="S82" s="180"/>
      <c r="T82" s="180"/>
      <c r="U82" s="180"/>
      <c r="V82" s="180"/>
      <c r="W82" s="180"/>
      <c r="X82" s="180"/>
      <c r="Y82" s="180"/>
      <c r="Z82" s="180"/>
      <c r="AA82" s="180"/>
    </row>
    <row r="83">
      <c r="A83" s="181">
        <v>82.0</v>
      </c>
      <c r="B83" s="34" t="s">
        <v>1309</v>
      </c>
      <c r="C83" s="47" t="s">
        <v>1310</v>
      </c>
      <c r="D83" s="47" t="s">
        <v>1311</v>
      </c>
      <c r="E83" s="47" t="s">
        <v>1312</v>
      </c>
      <c r="F83" s="48" t="s">
        <v>38</v>
      </c>
      <c r="G83" s="36" t="s">
        <v>39</v>
      </c>
      <c r="H83" s="43" t="s">
        <v>47</v>
      </c>
      <c r="I83" s="37">
        <v>44088.0</v>
      </c>
      <c r="J83" s="37">
        <v>44141.0</v>
      </c>
      <c r="K83" s="38">
        <v>44183.0</v>
      </c>
      <c r="L83" s="39" t="s">
        <v>48</v>
      </c>
      <c r="M83" s="39" t="s">
        <v>49</v>
      </c>
      <c r="N83" s="39" t="s">
        <v>50</v>
      </c>
      <c r="O83" s="45" t="s">
        <v>1313</v>
      </c>
      <c r="P83" s="46" t="str">
        <f>HYPERLINK("https://nptel.ac.in/noc/courses/noc19/SEM2/noc19-ma18","https://nptel.ac.in/noc/courses/noc19/SEM2/noc19-ma18")</f>
        <v>https://nptel.ac.in/noc/courses/noc19/SEM2/noc19-ma18</v>
      </c>
      <c r="Q83" s="46" t="str">
        <f>HYPERLINK("https://nptel.ac.in/courses/109/104/109104124/","https://nptel.ac.in/courses/109/104/109104124/")</f>
        <v>https://nptel.ac.in/courses/109/104/109104124/</v>
      </c>
      <c r="R83" s="180"/>
      <c r="S83" s="180"/>
      <c r="T83" s="180"/>
      <c r="U83" s="180"/>
      <c r="V83" s="180"/>
      <c r="W83" s="180"/>
      <c r="X83" s="180"/>
      <c r="Y83" s="180"/>
      <c r="Z83" s="180"/>
      <c r="AA83" s="180"/>
    </row>
    <row r="84">
      <c r="A84" s="181">
        <v>83.0</v>
      </c>
      <c r="B84" s="34" t="s">
        <v>1317</v>
      </c>
      <c r="C84" s="47" t="s">
        <v>1310</v>
      </c>
      <c r="D84" s="56" t="s">
        <v>1318</v>
      </c>
      <c r="E84" s="56" t="s">
        <v>1319</v>
      </c>
      <c r="F84" s="43" t="s">
        <v>392</v>
      </c>
      <c r="G84" s="43" t="s">
        <v>174</v>
      </c>
      <c r="H84" s="43" t="s">
        <v>47</v>
      </c>
      <c r="I84" s="37">
        <v>44088.0</v>
      </c>
      <c r="J84" s="37">
        <v>44113.0</v>
      </c>
      <c r="K84" s="38">
        <v>44183.0</v>
      </c>
      <c r="L84" s="39" t="s">
        <v>48</v>
      </c>
      <c r="M84" s="39" t="s">
        <v>49</v>
      </c>
      <c r="N84" s="39" t="s">
        <v>50</v>
      </c>
      <c r="O84" s="45" t="s">
        <v>1320</v>
      </c>
      <c r="P84" s="46" t="str">
        <f>HYPERLINK("https://nptel.ac.in/noc/courses/noc18/SEM2/noc18-ma21","https://nptel.ac.in/noc/courses/noc18/SEM2/noc18-ma21")</f>
        <v>https://nptel.ac.in/noc/courses/noc18/SEM2/noc18-ma21</v>
      </c>
      <c r="Q84" s="46" t="str">
        <f>HYPERLINK("https://nptel.ac.in/courses/111/106/111106114/","https://nptel.ac.in/courses/111/106/111106114/")</f>
        <v>https://nptel.ac.in/courses/111/106/111106114/</v>
      </c>
      <c r="R84" s="180"/>
      <c r="S84" s="180"/>
      <c r="T84" s="180"/>
      <c r="U84" s="180"/>
      <c r="V84" s="180"/>
      <c r="W84" s="180"/>
      <c r="X84" s="180"/>
      <c r="Y84" s="180"/>
      <c r="Z84" s="180"/>
      <c r="AA84" s="180"/>
    </row>
    <row r="85">
      <c r="A85" s="181">
        <v>84.0</v>
      </c>
      <c r="B85" s="34" t="s">
        <v>1382</v>
      </c>
      <c r="C85" s="56" t="s">
        <v>1310</v>
      </c>
      <c r="D85" s="47" t="s">
        <v>1383</v>
      </c>
      <c r="E85" s="47" t="s">
        <v>1384</v>
      </c>
      <c r="F85" s="48" t="s">
        <v>1385</v>
      </c>
      <c r="G85" s="43" t="s">
        <v>174</v>
      </c>
      <c r="H85" s="48" t="s">
        <v>40</v>
      </c>
      <c r="I85" s="37">
        <v>44088.0</v>
      </c>
      <c r="J85" s="37">
        <v>44113.0</v>
      </c>
      <c r="K85" s="38">
        <v>44183.0</v>
      </c>
      <c r="L85" s="39" t="s">
        <v>48</v>
      </c>
      <c r="M85" s="39" t="s">
        <v>41</v>
      </c>
      <c r="N85" s="40" t="s">
        <v>42</v>
      </c>
      <c r="O85" s="45" t="s">
        <v>1386</v>
      </c>
      <c r="P85" s="42"/>
      <c r="Q85" s="42"/>
      <c r="R85" s="180"/>
      <c r="S85" s="180"/>
      <c r="T85" s="180"/>
      <c r="U85" s="180"/>
      <c r="V85" s="180"/>
      <c r="W85" s="180"/>
      <c r="X85" s="180"/>
      <c r="Y85" s="180"/>
      <c r="Z85" s="180"/>
      <c r="AA85" s="180"/>
    </row>
    <row r="86">
      <c r="A86" s="181">
        <v>85.0</v>
      </c>
      <c r="B86" s="34" t="s">
        <v>1390</v>
      </c>
      <c r="C86" s="56" t="s">
        <v>1310</v>
      </c>
      <c r="D86" s="58" t="s">
        <v>1391</v>
      </c>
      <c r="E86" s="35" t="s">
        <v>1392</v>
      </c>
      <c r="F86" s="36" t="s">
        <v>147</v>
      </c>
      <c r="G86" s="36" t="s">
        <v>39</v>
      </c>
      <c r="H86" s="43" t="s">
        <v>47</v>
      </c>
      <c r="I86" s="37">
        <v>44088.0</v>
      </c>
      <c r="J86" s="37">
        <v>44141.0</v>
      </c>
      <c r="K86" s="38">
        <v>44183.0</v>
      </c>
      <c r="L86" s="39" t="s">
        <v>48</v>
      </c>
      <c r="M86" s="39" t="s">
        <v>49</v>
      </c>
      <c r="N86" s="39" t="s">
        <v>50</v>
      </c>
      <c r="O86" s="45" t="s">
        <v>1393</v>
      </c>
      <c r="P86" s="46" t="str">
        <f>HYPERLINK("https://nptel.ac.in/noc/courses/noc19/SEM2/noc19-ma29","https://nptel.ac.in/noc/courses/noc19/SEM2/noc19-ma29")</f>
        <v>https://nptel.ac.in/noc/courses/noc19/SEM2/noc19-ma29</v>
      </c>
      <c r="Q86" s="46" t="str">
        <f>HYPERLINK("https://nptel.ac.in/courses/111/107/111107128/","https://nptel.ac.in/courses/111/107/111107128/")</f>
        <v>https://nptel.ac.in/courses/111/107/111107128/</v>
      </c>
      <c r="R86" s="180"/>
      <c r="S86" s="180"/>
      <c r="T86" s="180"/>
      <c r="U86" s="180"/>
      <c r="V86" s="180"/>
      <c r="W86" s="180"/>
      <c r="X86" s="180"/>
      <c r="Y86" s="180"/>
      <c r="Z86" s="180"/>
      <c r="AA86" s="180"/>
    </row>
    <row r="87">
      <c r="A87" s="181">
        <v>86.0</v>
      </c>
      <c r="B87" s="34" t="s">
        <v>1398</v>
      </c>
      <c r="C87" s="35" t="s">
        <v>1310</v>
      </c>
      <c r="D87" s="47" t="s">
        <v>1399</v>
      </c>
      <c r="E87" s="47" t="s">
        <v>1400</v>
      </c>
      <c r="F87" s="36" t="s">
        <v>147</v>
      </c>
      <c r="G87" s="43" t="s">
        <v>174</v>
      </c>
      <c r="H87" s="43" t="s">
        <v>47</v>
      </c>
      <c r="I87" s="37">
        <v>44088.0</v>
      </c>
      <c r="J87" s="37">
        <v>44113.0</v>
      </c>
      <c r="K87" s="38">
        <v>44183.0</v>
      </c>
      <c r="L87" s="39" t="s">
        <v>28</v>
      </c>
      <c r="M87" s="39" t="s">
        <v>49</v>
      </c>
      <c r="N87" s="40" t="s">
        <v>42</v>
      </c>
      <c r="O87" s="45" t="s">
        <v>1401</v>
      </c>
      <c r="P87" s="46" t="str">
        <f>HYPERLINK("https://nptel.ac.in/noc/courses/noc18/SEM2/noc18-ma18","https://nptel.ac.in/noc/courses/noc18/SEM2/noc18-ma18")</f>
        <v>https://nptel.ac.in/noc/courses/noc18/SEM2/noc18-ma18</v>
      </c>
      <c r="Q87" s="46" t="str">
        <f>HYPERLINK("https://nptel.ac.in/courses/111/107/111107113/","https://nptel.ac.in/courses/111/107/111107113/")</f>
        <v>https://nptel.ac.in/courses/111/107/111107113/</v>
      </c>
      <c r="R87" s="180"/>
      <c r="S87" s="180"/>
      <c r="T87" s="180"/>
      <c r="U87" s="180"/>
      <c r="V87" s="180"/>
      <c r="W87" s="180"/>
      <c r="X87" s="180"/>
      <c r="Y87" s="180"/>
      <c r="Z87" s="180"/>
      <c r="AA87" s="180"/>
    </row>
    <row r="88">
      <c r="A88" s="181">
        <v>87.0</v>
      </c>
      <c r="B88" s="34" t="s">
        <v>1441</v>
      </c>
      <c r="C88" s="59" t="s">
        <v>1437</v>
      </c>
      <c r="D88" s="56" t="s">
        <v>1442</v>
      </c>
      <c r="E88" s="56" t="s">
        <v>1443</v>
      </c>
      <c r="F88" s="43" t="s">
        <v>38</v>
      </c>
      <c r="G88" s="43" t="s">
        <v>174</v>
      </c>
      <c r="H88" s="43" t="s">
        <v>47</v>
      </c>
      <c r="I88" s="37">
        <v>44088.0</v>
      </c>
      <c r="J88" s="37">
        <v>44113.0</v>
      </c>
      <c r="K88" s="38">
        <v>44183.0</v>
      </c>
      <c r="L88" s="39" t="s">
        <v>28</v>
      </c>
      <c r="M88" s="39" t="s">
        <v>29</v>
      </c>
      <c r="N88" s="40" t="s">
        <v>42</v>
      </c>
      <c r="O88" s="45" t="s">
        <v>1444</v>
      </c>
      <c r="P88" s="46" t="str">
        <f>HYPERLINK("https://nptel.ac.in/noc/courses/noc18/SEM1/noc18-me07","https://nptel.ac.in/noc/courses/noc18/SEM1/noc18-me07")</f>
        <v>https://nptel.ac.in/noc/courses/noc18/SEM1/noc18-me07</v>
      </c>
      <c r="Q88" s="46" t="str">
        <f>HYPERLINK("https://nptel.ac.in/courses/112/104/112104211/","https://nptel.ac.in/courses/112/104/112104211/")</f>
        <v>https://nptel.ac.in/courses/112/104/112104211/</v>
      </c>
      <c r="R88" s="180"/>
      <c r="S88" s="180"/>
      <c r="T88" s="180"/>
      <c r="U88" s="180"/>
      <c r="V88" s="180"/>
      <c r="W88" s="180"/>
      <c r="X88" s="180"/>
      <c r="Y88" s="180"/>
      <c r="Z88" s="180"/>
      <c r="AA88" s="180"/>
    </row>
    <row r="89">
      <c r="A89" s="181">
        <v>88.0</v>
      </c>
      <c r="B89" s="34" t="s">
        <v>1462</v>
      </c>
      <c r="C89" s="59" t="s">
        <v>1437</v>
      </c>
      <c r="D89" s="56" t="s">
        <v>1463</v>
      </c>
      <c r="E89" s="56" t="s">
        <v>1464</v>
      </c>
      <c r="F89" s="43" t="s">
        <v>57</v>
      </c>
      <c r="G89" s="36" t="s">
        <v>39</v>
      </c>
      <c r="H89" s="43" t="s">
        <v>47</v>
      </c>
      <c r="I89" s="37">
        <v>44088.0</v>
      </c>
      <c r="J89" s="37">
        <v>44141.0</v>
      </c>
      <c r="K89" s="38">
        <v>44183.0</v>
      </c>
      <c r="L89" s="39" t="s">
        <v>28</v>
      </c>
      <c r="M89" s="39" t="s">
        <v>41</v>
      </c>
      <c r="N89" s="40" t="s">
        <v>42</v>
      </c>
      <c r="O89" s="45" t="s">
        <v>1465</v>
      </c>
      <c r="P89" s="46" t="str">
        <f>HYPERLINK("https://nptel.ac.in/noc/courses/noc18/SEM1/noc18-me18","https://nptel.ac.in/noc/courses/noc18/SEM1/noc18-me18")</f>
        <v>https://nptel.ac.in/noc/courses/noc18/SEM1/noc18-me18</v>
      </c>
      <c r="Q89" s="46" t="str">
        <f>HYPERLINK("https://nptel.ac.in/courses/112/105/112105236/","https://nptel.ac.in/courses/112/105/112105236/")</f>
        <v>https://nptel.ac.in/courses/112/105/112105236/</v>
      </c>
      <c r="R89" s="180"/>
      <c r="S89" s="180"/>
      <c r="T89" s="180"/>
      <c r="U89" s="180"/>
      <c r="V89" s="180"/>
      <c r="W89" s="180"/>
      <c r="X89" s="180"/>
      <c r="Y89" s="180"/>
      <c r="Z89" s="180"/>
      <c r="AA89" s="180"/>
    </row>
    <row r="90">
      <c r="A90" s="181">
        <v>89.0</v>
      </c>
      <c r="B90" s="34" t="s">
        <v>1473</v>
      </c>
      <c r="C90" s="59" t="s">
        <v>1437</v>
      </c>
      <c r="D90" s="56" t="s">
        <v>1474</v>
      </c>
      <c r="E90" s="47" t="s">
        <v>1475</v>
      </c>
      <c r="F90" s="43" t="s">
        <v>57</v>
      </c>
      <c r="G90" s="36" t="s">
        <v>39</v>
      </c>
      <c r="H90" s="43" t="s">
        <v>47</v>
      </c>
      <c r="I90" s="37">
        <v>44088.0</v>
      </c>
      <c r="J90" s="37">
        <v>44141.0</v>
      </c>
      <c r="K90" s="38">
        <v>44183.0</v>
      </c>
      <c r="L90" s="39" t="s">
        <v>28</v>
      </c>
      <c r="M90" s="39" t="s">
        <v>49</v>
      </c>
      <c r="N90" s="40" t="s">
        <v>42</v>
      </c>
      <c r="O90" s="45" t="s">
        <v>1476</v>
      </c>
      <c r="P90" s="46" t="str">
        <f>HYPERLINK("https://nptel.ac.in/noc/courses/noc19/SEM2/noc19-me74","https://nptel.ac.in/noc/courses/noc19/SEM2/noc19-me74")</f>
        <v>https://nptel.ac.in/noc/courses/noc19/SEM2/noc19-me74</v>
      </c>
      <c r="Q90" s="46" t="str">
        <f>HYPERLINK("https://nptel.ac.in/courses/112/105/112105249/","https://nptel.ac.in/courses/112/105/112105249/")</f>
        <v>https://nptel.ac.in/courses/112/105/112105249/</v>
      </c>
      <c r="R90" s="180"/>
      <c r="S90" s="180"/>
      <c r="T90" s="180"/>
      <c r="U90" s="180"/>
      <c r="V90" s="180"/>
      <c r="W90" s="180"/>
      <c r="X90" s="180"/>
      <c r="Y90" s="180"/>
      <c r="Z90" s="180"/>
      <c r="AA90" s="180"/>
    </row>
    <row r="91">
      <c r="A91" s="181">
        <v>90.0</v>
      </c>
      <c r="B91" s="34" t="s">
        <v>1477</v>
      </c>
      <c r="C91" s="59" t="s">
        <v>1437</v>
      </c>
      <c r="D91" s="59" t="s">
        <v>1478</v>
      </c>
      <c r="E91" s="59" t="s">
        <v>1479</v>
      </c>
      <c r="F91" s="57" t="s">
        <v>147</v>
      </c>
      <c r="G91" s="36" t="s">
        <v>39</v>
      </c>
      <c r="H91" s="120" t="s">
        <v>47</v>
      </c>
      <c r="I91" s="37">
        <v>44088.0</v>
      </c>
      <c r="J91" s="37">
        <v>44141.0</v>
      </c>
      <c r="K91" s="38">
        <v>44183.0</v>
      </c>
      <c r="L91" s="39" t="s">
        <v>28</v>
      </c>
      <c r="M91" s="39" t="s">
        <v>49</v>
      </c>
      <c r="N91" s="40" t="s">
        <v>42</v>
      </c>
      <c r="O91" s="45" t="s">
        <v>1480</v>
      </c>
      <c r="P91" s="46" t="str">
        <f>HYPERLINK("https://nptel.ac.in/noc/courses/noc18/SEM1/noc18-me30","https://nptel.ac.in/noc/courses/noc18/SEM1/noc18-me30")</f>
        <v>https://nptel.ac.in/noc/courses/noc18/SEM1/noc18-me30</v>
      </c>
      <c r="Q91" s="46" t="str">
        <f>HYPERLINK("https://nptel.ac.in/courses/112/107/112107242/","https://nptel.ac.in/courses/112/107/112107242/")</f>
        <v>https://nptel.ac.in/courses/112/107/112107242/</v>
      </c>
      <c r="R91" s="180"/>
      <c r="S91" s="180"/>
      <c r="T91" s="180"/>
      <c r="U91" s="180"/>
      <c r="V91" s="180"/>
      <c r="W91" s="180"/>
      <c r="X91" s="180"/>
      <c r="Y91" s="180"/>
      <c r="Z91" s="180"/>
      <c r="AA91" s="180"/>
    </row>
    <row r="92">
      <c r="A92" s="181">
        <v>91.0</v>
      </c>
      <c r="B92" s="34" t="s">
        <v>1485</v>
      </c>
      <c r="C92" s="59" t="s">
        <v>1437</v>
      </c>
      <c r="D92" s="47" t="s">
        <v>1486</v>
      </c>
      <c r="E92" s="47" t="s">
        <v>1487</v>
      </c>
      <c r="F92" s="48" t="s">
        <v>120</v>
      </c>
      <c r="G92" s="36" t="s">
        <v>39</v>
      </c>
      <c r="H92" s="113" t="s">
        <v>40</v>
      </c>
      <c r="I92" s="37">
        <v>44088.0</v>
      </c>
      <c r="J92" s="37">
        <v>44141.0</v>
      </c>
      <c r="K92" s="38">
        <v>44183.0</v>
      </c>
      <c r="L92" s="39" t="s">
        <v>28</v>
      </c>
      <c r="M92" s="39" t="s">
        <v>49</v>
      </c>
      <c r="N92" s="40" t="s">
        <v>42</v>
      </c>
      <c r="O92" s="45" t="s">
        <v>1488</v>
      </c>
      <c r="P92" s="42"/>
      <c r="Q92" s="42"/>
      <c r="R92" s="180"/>
      <c r="S92" s="180"/>
      <c r="T92" s="180"/>
      <c r="U92" s="180"/>
      <c r="V92" s="180"/>
      <c r="W92" s="180"/>
      <c r="X92" s="180"/>
      <c r="Y92" s="180"/>
      <c r="Z92" s="180"/>
      <c r="AA92" s="180"/>
    </row>
    <row r="93">
      <c r="A93" s="181">
        <v>92.0</v>
      </c>
      <c r="B93" s="34" t="s">
        <v>1493</v>
      </c>
      <c r="C93" s="59" t="s">
        <v>1437</v>
      </c>
      <c r="D93" s="34" t="s">
        <v>1494</v>
      </c>
      <c r="E93" s="35" t="s">
        <v>1495</v>
      </c>
      <c r="F93" s="36" t="s">
        <v>57</v>
      </c>
      <c r="G93" s="36" t="s">
        <v>39</v>
      </c>
      <c r="H93" s="36" t="s">
        <v>40</v>
      </c>
      <c r="I93" s="37">
        <v>44088.0</v>
      </c>
      <c r="J93" s="37">
        <v>44141.0</v>
      </c>
      <c r="K93" s="38">
        <v>44183.0</v>
      </c>
      <c r="L93" s="39" t="s">
        <v>28</v>
      </c>
      <c r="M93" s="39" t="s">
        <v>41</v>
      </c>
      <c r="N93" s="40" t="s">
        <v>42</v>
      </c>
      <c r="O93" s="45" t="s">
        <v>1496</v>
      </c>
      <c r="P93" s="42"/>
      <c r="Q93" s="42"/>
      <c r="R93" s="180"/>
      <c r="S93" s="180"/>
      <c r="T93" s="180"/>
      <c r="U93" s="180"/>
      <c r="V93" s="180"/>
      <c r="W93" s="180"/>
      <c r="X93" s="180"/>
      <c r="Y93" s="180"/>
      <c r="Z93" s="180"/>
      <c r="AA93" s="180"/>
    </row>
    <row r="94">
      <c r="A94" s="181">
        <v>93.0</v>
      </c>
      <c r="B94" s="34" t="s">
        <v>1497</v>
      </c>
      <c r="C94" s="59" t="s">
        <v>1437</v>
      </c>
      <c r="D94" s="56" t="s">
        <v>1498</v>
      </c>
      <c r="E94" s="56" t="s">
        <v>1499</v>
      </c>
      <c r="F94" s="43" t="s">
        <v>126</v>
      </c>
      <c r="G94" s="36" t="s">
        <v>39</v>
      </c>
      <c r="H94" s="43" t="s">
        <v>47</v>
      </c>
      <c r="I94" s="37">
        <v>44088.0</v>
      </c>
      <c r="J94" s="37">
        <v>44141.0</v>
      </c>
      <c r="K94" s="38">
        <v>44183.0</v>
      </c>
      <c r="L94" s="39" t="s">
        <v>48</v>
      </c>
      <c r="M94" s="39" t="s">
        <v>41</v>
      </c>
      <c r="N94" s="40" t="s">
        <v>42</v>
      </c>
      <c r="O94" s="45" t="s">
        <v>1500</v>
      </c>
      <c r="P94" s="46" t="str">
        <f>HYPERLINK("https://nptel.ac.in/noc/courses/noc17/SEM2/noc17-me24","https://nptel.ac.in/noc/courses/noc17/SEM2/noc17-me24")</f>
        <v>https://nptel.ac.in/noc/courses/noc17/SEM2/noc17-me24</v>
      </c>
      <c r="Q94" s="46" t="str">
        <f>HYPERLINK("https://nptel.ac.in/courses/112/106/112106186/","https://nptel.ac.in/courses/112/106/112106186/")</f>
        <v>https://nptel.ac.in/courses/112/106/112106186/</v>
      </c>
      <c r="R94" s="180"/>
      <c r="S94" s="180"/>
      <c r="T94" s="180"/>
      <c r="U94" s="180"/>
      <c r="V94" s="180"/>
      <c r="W94" s="180"/>
      <c r="X94" s="180"/>
      <c r="Y94" s="180"/>
      <c r="Z94" s="180"/>
      <c r="AA94" s="180"/>
    </row>
    <row r="95">
      <c r="A95" s="181">
        <v>94.0</v>
      </c>
      <c r="B95" s="34" t="s">
        <v>1501</v>
      </c>
      <c r="C95" s="59" t="s">
        <v>1437</v>
      </c>
      <c r="D95" s="56" t="s">
        <v>1502</v>
      </c>
      <c r="E95" s="56" t="s">
        <v>1439</v>
      </c>
      <c r="F95" s="48" t="s">
        <v>120</v>
      </c>
      <c r="G95" s="36" t="s">
        <v>39</v>
      </c>
      <c r="H95" s="43" t="s">
        <v>47</v>
      </c>
      <c r="I95" s="37">
        <v>44088.0</v>
      </c>
      <c r="J95" s="37">
        <v>44141.0</v>
      </c>
      <c r="K95" s="38">
        <v>44183.0</v>
      </c>
      <c r="L95" s="39" t="s">
        <v>28</v>
      </c>
      <c r="M95" s="39" t="s">
        <v>41</v>
      </c>
      <c r="N95" s="40" t="s">
        <v>42</v>
      </c>
      <c r="O95" s="45" t="s">
        <v>1503</v>
      </c>
      <c r="P95" s="46" t="str">
        <f>HYPERLINK("https://nptel.ac.in/noc/courses/noc18/SEM1/noc18-me20","https://nptel.ac.in/noc/courses/noc18/SEM1/noc18-me20")</f>
        <v>https://nptel.ac.in/noc/courses/noc18/SEM1/noc18-me20</v>
      </c>
      <c r="Q95" s="46" t="str">
        <f>HYPERLINK("https://nptel.ac.in/courses/112/103/112103244/","https://nptel.ac.in/courses/112/103/112103244/")</f>
        <v>https://nptel.ac.in/courses/112/103/112103244/</v>
      </c>
      <c r="R95" s="180"/>
      <c r="S95" s="180"/>
      <c r="T95" s="180"/>
      <c r="U95" s="180"/>
      <c r="V95" s="180"/>
      <c r="W95" s="180"/>
      <c r="X95" s="180"/>
      <c r="Y95" s="180"/>
      <c r="Z95" s="180"/>
      <c r="AA95" s="180"/>
    </row>
    <row r="96">
      <c r="A96" s="181">
        <v>95.0</v>
      </c>
      <c r="B96" s="34" t="s">
        <v>1504</v>
      </c>
      <c r="C96" s="59" t="s">
        <v>1437</v>
      </c>
      <c r="D96" s="56" t="s">
        <v>1505</v>
      </c>
      <c r="E96" s="56" t="s">
        <v>1506</v>
      </c>
      <c r="F96" s="57" t="s">
        <v>147</v>
      </c>
      <c r="G96" s="36" t="s">
        <v>39</v>
      </c>
      <c r="H96" s="43" t="s">
        <v>47</v>
      </c>
      <c r="I96" s="37">
        <v>44088.0</v>
      </c>
      <c r="J96" s="37">
        <v>44141.0</v>
      </c>
      <c r="K96" s="38">
        <v>44183.0</v>
      </c>
      <c r="L96" s="39" t="s">
        <v>48</v>
      </c>
      <c r="M96" s="39" t="s">
        <v>41</v>
      </c>
      <c r="N96" s="40" t="s">
        <v>42</v>
      </c>
      <c r="O96" s="45" t="s">
        <v>1507</v>
      </c>
      <c r="P96" s="46" t="str">
        <f>HYPERLINK("https://nptel.ac.in/noc/courses/noc18/SEM1/noc18-me37","https://nptel.ac.in/noc/courses/noc18/SEM1/noc18-me37")</f>
        <v>https://nptel.ac.in/noc/courses/noc18/SEM1/noc18-me37</v>
      </c>
      <c r="Q96" s="46" t="str">
        <f>HYPERLINK("https://nptel.ac.in/courses/112/107/112107212/","https://nptel.ac.in/courses/112/107/112107212/")</f>
        <v>https://nptel.ac.in/courses/112/107/112107212/</v>
      </c>
      <c r="R96" s="180"/>
      <c r="S96" s="180"/>
      <c r="T96" s="180"/>
      <c r="U96" s="180"/>
      <c r="V96" s="180"/>
      <c r="W96" s="180"/>
      <c r="X96" s="180"/>
      <c r="Y96" s="180"/>
      <c r="Z96" s="180"/>
      <c r="AA96" s="180"/>
    </row>
    <row r="97">
      <c r="A97" s="181">
        <v>96.0</v>
      </c>
      <c r="B97" s="34" t="s">
        <v>1515</v>
      </c>
      <c r="C97" s="59" t="s">
        <v>1437</v>
      </c>
      <c r="D97" s="56" t="s">
        <v>1516</v>
      </c>
      <c r="E97" s="56" t="s">
        <v>1517</v>
      </c>
      <c r="F97" s="57" t="s">
        <v>147</v>
      </c>
      <c r="G97" s="43" t="s">
        <v>174</v>
      </c>
      <c r="H97" s="43" t="s">
        <v>47</v>
      </c>
      <c r="I97" s="37">
        <v>44088.0</v>
      </c>
      <c r="J97" s="37">
        <v>44113.0</v>
      </c>
      <c r="K97" s="38">
        <v>44183.0</v>
      </c>
      <c r="L97" s="39" t="s">
        <v>28</v>
      </c>
      <c r="M97" s="39" t="s">
        <v>41</v>
      </c>
      <c r="N97" s="40" t="s">
        <v>42</v>
      </c>
      <c r="O97" s="45" t="s">
        <v>1518</v>
      </c>
      <c r="P97" s="46" t="str">
        <f>HYPERLINK("https://nptel.ac.in/noc/courses/noc19/SEM1/noc19-me21","https://nptel.ac.in/noc/courses/noc19/SEM1/noc19-me21")</f>
        <v>https://nptel.ac.in/noc/courses/noc19/SEM1/noc19-me21</v>
      </c>
      <c r="Q97" s="46" t="str">
        <f>HYPERLINK("https://nptel.ac.in/courses/112/107/112107217/","https://nptel.ac.in/courses/112/107/112107217/")</f>
        <v>https://nptel.ac.in/courses/112/107/112107217/</v>
      </c>
      <c r="R97" s="180"/>
      <c r="S97" s="180"/>
      <c r="T97" s="180"/>
      <c r="U97" s="180"/>
      <c r="V97" s="180"/>
      <c r="W97" s="180"/>
      <c r="X97" s="180"/>
      <c r="Y97" s="180"/>
      <c r="Z97" s="180"/>
      <c r="AA97" s="180"/>
    </row>
    <row r="98">
      <c r="A98" s="181">
        <v>97.0</v>
      </c>
      <c r="B98" s="34" t="s">
        <v>1522</v>
      </c>
      <c r="C98" s="59" t="s">
        <v>1437</v>
      </c>
      <c r="D98" s="56" t="s">
        <v>1523</v>
      </c>
      <c r="E98" s="56" t="s">
        <v>1479</v>
      </c>
      <c r="F98" s="57" t="s">
        <v>147</v>
      </c>
      <c r="G98" s="36" t="s">
        <v>39</v>
      </c>
      <c r="H98" s="43" t="s">
        <v>47</v>
      </c>
      <c r="I98" s="37">
        <v>44088.0</v>
      </c>
      <c r="J98" s="37">
        <v>44141.0</v>
      </c>
      <c r="K98" s="38">
        <v>44183.0</v>
      </c>
      <c r="L98" s="39" t="s">
        <v>48</v>
      </c>
      <c r="M98" s="39" t="s">
        <v>49</v>
      </c>
      <c r="N98" s="39" t="s">
        <v>50</v>
      </c>
      <c r="O98" s="45" t="s">
        <v>1524</v>
      </c>
      <c r="P98" s="46" t="str">
        <f>HYPERLINK("https://nptel.ac.in/noc/courses/noc19/SEM2/noc19-me58","https://nptel.ac.in/noc/courses/noc19/SEM2/noc19-me58")</f>
        <v>https://nptel.ac.in/noc/courses/noc19/SEM2/noc19-me58</v>
      </c>
      <c r="Q98" s="46" t="str">
        <f>HYPERLINK("https://nptel.ac.in/courses/112/107/112107208/","https://nptel.ac.in/courses/112/107/112107208/")</f>
        <v>https://nptel.ac.in/courses/112/107/112107208/</v>
      </c>
      <c r="R98" s="180"/>
      <c r="S98" s="180"/>
      <c r="T98" s="180"/>
      <c r="U98" s="180"/>
      <c r="V98" s="180"/>
      <c r="W98" s="180"/>
      <c r="X98" s="180"/>
      <c r="Y98" s="180"/>
      <c r="Z98" s="180"/>
      <c r="AA98" s="180"/>
    </row>
    <row r="99">
      <c r="A99" s="181">
        <v>98.0</v>
      </c>
      <c r="B99" s="34" t="s">
        <v>1525</v>
      </c>
      <c r="C99" s="59" t="s">
        <v>1437</v>
      </c>
      <c r="D99" s="56" t="s">
        <v>1526</v>
      </c>
      <c r="E99" s="56" t="s">
        <v>1527</v>
      </c>
      <c r="F99" s="57" t="s">
        <v>147</v>
      </c>
      <c r="G99" s="36" t="s">
        <v>39</v>
      </c>
      <c r="H99" s="43" t="s">
        <v>47</v>
      </c>
      <c r="I99" s="37">
        <v>44088.0</v>
      </c>
      <c r="J99" s="37">
        <v>44141.0</v>
      </c>
      <c r="K99" s="38">
        <v>44183.0</v>
      </c>
      <c r="L99" s="39" t="s">
        <v>28</v>
      </c>
      <c r="M99" s="39" t="s">
        <v>49</v>
      </c>
      <c r="N99" s="40" t="s">
        <v>42</v>
      </c>
      <c r="O99" s="45" t="s">
        <v>1528</v>
      </c>
      <c r="P99" s="46" t="str">
        <f>HYPERLINK("https://nptel.ac.in/noc/courses/noc19/SEM2/noc19-me52","https://nptel.ac.in/noc/courses/noc19/SEM2/noc19-me52")</f>
        <v>https://nptel.ac.in/noc/courses/noc19/SEM2/noc19-me52</v>
      </c>
      <c r="Q99" s="46" t="str">
        <f>HYPERLINK("https://nptel.ac.in/courses/112/107/112107250/","https://nptel.ac.in/courses/112/107/112107250/")</f>
        <v>https://nptel.ac.in/courses/112/107/112107250/</v>
      </c>
      <c r="R99" s="180"/>
      <c r="S99" s="180"/>
      <c r="T99" s="180"/>
      <c r="U99" s="180"/>
      <c r="V99" s="180"/>
      <c r="W99" s="180"/>
      <c r="X99" s="180"/>
      <c r="Y99" s="180"/>
      <c r="Z99" s="180"/>
      <c r="AA99" s="180"/>
    </row>
    <row r="100">
      <c r="A100" s="181">
        <v>99.0</v>
      </c>
      <c r="B100" s="34" t="s">
        <v>1536</v>
      </c>
      <c r="C100" s="59" t="s">
        <v>1437</v>
      </c>
      <c r="D100" s="35" t="s">
        <v>1537</v>
      </c>
      <c r="E100" s="47" t="s">
        <v>1538</v>
      </c>
      <c r="F100" s="43" t="s">
        <v>126</v>
      </c>
      <c r="G100" s="36" t="s">
        <v>39</v>
      </c>
      <c r="H100" s="43" t="s">
        <v>47</v>
      </c>
      <c r="I100" s="37">
        <v>44088.0</v>
      </c>
      <c r="J100" s="37">
        <v>44141.0</v>
      </c>
      <c r="K100" s="38">
        <v>44183.0</v>
      </c>
      <c r="L100" s="39" t="s">
        <v>28</v>
      </c>
      <c r="M100" s="39" t="s">
        <v>41</v>
      </c>
      <c r="N100" s="40" t="s">
        <v>42</v>
      </c>
      <c r="O100" s="45" t="s">
        <v>1539</v>
      </c>
      <c r="P100" s="46" t="str">
        <f>HYPERLINK("https://nptel.ac.in/noc/courses/noc18/SEM2/noc18-me47","https://nptel.ac.in/noc/courses/noc18/SEM2/noc18-me47")</f>
        <v>https://nptel.ac.in/noc/courses/noc18/SEM2/noc18-me47</v>
      </c>
      <c r="Q100" s="46" t="str">
        <f>HYPERLINK("https://nptel.ac.in/courses/112/106/112106200/","https://nptel.ac.in/courses/112/106/112106200/")</f>
        <v>https://nptel.ac.in/courses/112/106/112106200/</v>
      </c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</row>
    <row r="101">
      <c r="A101" s="181">
        <v>100.0</v>
      </c>
      <c r="B101" s="34" t="s">
        <v>1544</v>
      </c>
      <c r="C101" s="59" t="s">
        <v>1437</v>
      </c>
      <c r="D101" s="56" t="s">
        <v>1545</v>
      </c>
      <c r="E101" s="56" t="s">
        <v>1546</v>
      </c>
      <c r="F101" s="48" t="s">
        <v>120</v>
      </c>
      <c r="G101" s="36" t="s">
        <v>39</v>
      </c>
      <c r="H101" s="43" t="s">
        <v>47</v>
      </c>
      <c r="I101" s="37">
        <v>44088.0</v>
      </c>
      <c r="J101" s="37">
        <v>44141.0</v>
      </c>
      <c r="K101" s="38">
        <v>44183.0</v>
      </c>
      <c r="L101" s="39" t="s">
        <v>28</v>
      </c>
      <c r="M101" s="39" t="s">
        <v>49</v>
      </c>
      <c r="N101" s="40" t="s">
        <v>42</v>
      </c>
      <c r="O101" s="45" t="s">
        <v>1547</v>
      </c>
      <c r="P101" s="46" t="str">
        <f>HYPERLINK("https://nptel.ac.in/noc/courses/noc18/SEM2/noc18-me64","https://nptel.ac.in/noc/courses/noc18/SEM2/noc18-me64")</f>
        <v>https://nptel.ac.in/noc/courses/noc18/SEM2/noc18-me64</v>
      </c>
      <c r="Q101" s="46" t="str">
        <f>HYPERLINK("https://nptel.ac.in/courses/112/103/112103249/","https://nptel.ac.in/courses/112/103/112103249/")</f>
        <v>https://nptel.ac.in/courses/112/103/112103249/</v>
      </c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</row>
    <row r="102">
      <c r="A102" s="181">
        <v>101.0</v>
      </c>
      <c r="B102" s="34" t="s">
        <v>1564</v>
      </c>
      <c r="C102" s="59" t="s">
        <v>1437</v>
      </c>
      <c r="D102" s="156" t="s">
        <v>1565</v>
      </c>
      <c r="E102" s="157" t="s">
        <v>1566</v>
      </c>
      <c r="F102" s="106" t="s">
        <v>147</v>
      </c>
      <c r="G102" s="43" t="s">
        <v>174</v>
      </c>
      <c r="H102" s="48" t="s">
        <v>47</v>
      </c>
      <c r="I102" s="37">
        <v>44088.0</v>
      </c>
      <c r="J102" s="37">
        <v>44113.0</v>
      </c>
      <c r="K102" s="38">
        <v>44183.0</v>
      </c>
      <c r="L102" s="39" t="s">
        <v>28</v>
      </c>
      <c r="M102" s="39" t="s">
        <v>29</v>
      </c>
      <c r="N102" s="40" t="s">
        <v>42</v>
      </c>
      <c r="O102" s="45" t="s">
        <v>1567</v>
      </c>
      <c r="P102" s="46" t="str">
        <f>HYPERLINK("https://nptel.ac.in/noc/courses/noc19/SEM2/noc19-me73","https://nptel.ac.in/noc/courses/noc19/SEM2/noc19-me73")</f>
        <v>https://nptel.ac.in/noc/courses/noc19/SEM2/noc19-me73</v>
      </c>
      <c r="Q102" s="46" t="str">
        <f>HYPERLINK("https://nptel.ac.in/courses/112/107/112107283/","https://nptel.ac.in/courses/112/107/112107283/")</f>
        <v>https://nptel.ac.in/courses/112/107/112107283/</v>
      </c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</row>
    <row r="103">
      <c r="A103" s="181">
        <v>102.0</v>
      </c>
      <c r="B103" s="34" t="s">
        <v>1576</v>
      </c>
      <c r="C103" s="59" t="s">
        <v>1437</v>
      </c>
      <c r="D103" s="58" t="s">
        <v>1577</v>
      </c>
      <c r="E103" s="58" t="s">
        <v>1578</v>
      </c>
      <c r="F103" s="77" t="s">
        <v>120</v>
      </c>
      <c r="G103" s="36" t="s">
        <v>39</v>
      </c>
      <c r="H103" s="43" t="s">
        <v>47</v>
      </c>
      <c r="I103" s="37">
        <v>44088.0</v>
      </c>
      <c r="J103" s="37">
        <v>44141.0</v>
      </c>
      <c r="K103" s="38">
        <v>44183.0</v>
      </c>
      <c r="L103" s="39" t="s">
        <v>48</v>
      </c>
      <c r="M103" s="39" t="s">
        <v>49</v>
      </c>
      <c r="N103" s="39" t="s">
        <v>50</v>
      </c>
      <c r="O103" s="45" t="s">
        <v>1579</v>
      </c>
      <c r="P103" s="46" t="str">
        <f>HYPERLINK("https://nptel.ac.in/noc/courses/noc19/SEM2/noc19-me63","https://nptel.ac.in/noc/courses/noc19/SEM2/noc19-me63")</f>
        <v>https://nptel.ac.in/noc/courses/noc19/SEM2/noc19-me63</v>
      </c>
      <c r="Q103" s="46" t="str">
        <f>HYPERLINK("https://nptel.ac.in/courses/112/103/112103277/","https://nptel.ac.in/courses/112/103/112103277/")</f>
        <v>https://nptel.ac.in/courses/112/103/112103277/</v>
      </c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</row>
    <row r="104">
      <c r="A104" s="181">
        <v>103.0</v>
      </c>
      <c r="B104" s="34" t="s">
        <v>1593</v>
      </c>
      <c r="C104" s="59" t="s">
        <v>1437</v>
      </c>
      <c r="D104" s="165" t="s">
        <v>1594</v>
      </c>
      <c r="E104" s="166" t="s">
        <v>1443</v>
      </c>
      <c r="F104" s="103" t="s">
        <v>38</v>
      </c>
      <c r="G104" s="103" t="s">
        <v>270</v>
      </c>
      <c r="H104" s="103" t="s">
        <v>40</v>
      </c>
      <c r="I104" s="37">
        <v>44088.0</v>
      </c>
      <c r="J104" s="37">
        <v>44113.0</v>
      </c>
      <c r="K104" s="38">
        <v>44183.0</v>
      </c>
      <c r="L104" s="39" t="s">
        <v>100</v>
      </c>
      <c r="M104" s="39" t="s">
        <v>41</v>
      </c>
      <c r="N104" s="40" t="s">
        <v>42</v>
      </c>
      <c r="O104" s="45" t="s">
        <v>1595</v>
      </c>
      <c r="P104" s="151"/>
      <c r="Q104" s="151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</row>
    <row r="105">
      <c r="A105" s="181">
        <v>104.0</v>
      </c>
      <c r="B105" s="34" t="s">
        <v>1596</v>
      </c>
      <c r="C105" s="59" t="s">
        <v>1437</v>
      </c>
      <c r="D105" s="167" t="s">
        <v>1597</v>
      </c>
      <c r="E105" s="166" t="s">
        <v>1447</v>
      </c>
      <c r="F105" s="103" t="s">
        <v>38</v>
      </c>
      <c r="G105" s="103" t="s">
        <v>263</v>
      </c>
      <c r="H105" s="168" t="s">
        <v>47</v>
      </c>
      <c r="I105" s="37">
        <v>44088.0</v>
      </c>
      <c r="J105" s="37">
        <v>44141.0</v>
      </c>
      <c r="K105" s="38">
        <v>44183.0</v>
      </c>
      <c r="L105" s="39" t="s">
        <v>28</v>
      </c>
      <c r="M105" s="39" t="s">
        <v>41</v>
      </c>
      <c r="N105" s="40" t="s">
        <v>42</v>
      </c>
      <c r="O105" s="45" t="s">
        <v>1598</v>
      </c>
      <c r="P105" s="66" t="s">
        <v>1599</v>
      </c>
      <c r="Q105" s="66" t="s">
        <v>1600</v>
      </c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</row>
    <row r="106">
      <c r="A106" s="181">
        <v>105.0</v>
      </c>
      <c r="B106" s="34" t="s">
        <v>1613</v>
      </c>
      <c r="C106" s="47" t="s">
        <v>1614</v>
      </c>
      <c r="D106" s="47" t="s">
        <v>1615</v>
      </c>
      <c r="E106" s="156" t="s">
        <v>1616</v>
      </c>
      <c r="F106" s="158" t="s">
        <v>126</v>
      </c>
      <c r="G106" s="158" t="s">
        <v>174</v>
      </c>
      <c r="H106" s="48" t="s">
        <v>47</v>
      </c>
      <c r="I106" s="37">
        <v>44088.0</v>
      </c>
      <c r="J106" s="37">
        <v>44113.0</v>
      </c>
      <c r="K106" s="38">
        <v>44183.0</v>
      </c>
      <c r="L106" s="39" t="s">
        <v>28</v>
      </c>
      <c r="M106" s="39" t="s">
        <v>41</v>
      </c>
      <c r="N106" s="40" t="s">
        <v>42</v>
      </c>
      <c r="O106" s="45" t="s">
        <v>1617</v>
      </c>
      <c r="P106" s="46" t="str">
        <f>HYPERLINK("https://nptel.ac.in/noc/courses/noc18/SEM2/noc18-mm18","https://nptel.ac.in/noc/courses/noc18/SEM2/noc18-mm18")</f>
        <v>https://nptel.ac.in/noc/courses/noc18/SEM2/noc18-mm18</v>
      </c>
      <c r="Q106" s="46" t="str">
        <f>HYPERLINK("https://nptel.ac.in/courses/113/106/113106081/","https://nptel.ac.in/courses/113/106/113106081/")</f>
        <v>https://nptel.ac.in/courses/113/106/113106081/</v>
      </c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</row>
    <row r="107">
      <c r="A107" s="181">
        <v>106.0</v>
      </c>
      <c r="B107" s="34" t="s">
        <v>1618</v>
      </c>
      <c r="C107" s="47" t="s">
        <v>1614</v>
      </c>
      <c r="D107" s="47" t="s">
        <v>1619</v>
      </c>
      <c r="E107" s="56" t="s">
        <v>1620</v>
      </c>
      <c r="F107" s="43" t="s">
        <v>126</v>
      </c>
      <c r="G107" s="43" t="s">
        <v>174</v>
      </c>
      <c r="H107" s="43" t="s">
        <v>47</v>
      </c>
      <c r="I107" s="37">
        <v>44088.0</v>
      </c>
      <c r="J107" s="37">
        <v>44113.0</v>
      </c>
      <c r="K107" s="38">
        <v>44183.0</v>
      </c>
      <c r="L107" s="39" t="s">
        <v>100</v>
      </c>
      <c r="M107" s="39" t="s">
        <v>41</v>
      </c>
      <c r="N107" s="40" t="s">
        <v>42</v>
      </c>
      <c r="O107" s="45" t="s">
        <v>1621</v>
      </c>
      <c r="P107" s="53"/>
      <c r="Q107" s="46" t="str">
        <f>HYPERLINK("https://nptel.ac.in/courses/113/106/113106082/","https://nptel.ac.in/courses/113/106/113106082/")</f>
        <v>https://nptel.ac.in/courses/113/106/113106082/</v>
      </c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</row>
    <row r="108">
      <c r="A108" s="181">
        <v>107.0</v>
      </c>
      <c r="B108" s="34" t="s">
        <v>1626</v>
      </c>
      <c r="C108" s="47" t="s">
        <v>1614</v>
      </c>
      <c r="D108" s="56" t="s">
        <v>1627</v>
      </c>
      <c r="E108" s="56" t="s">
        <v>1566</v>
      </c>
      <c r="F108" s="57" t="s">
        <v>147</v>
      </c>
      <c r="G108" s="43" t="s">
        <v>174</v>
      </c>
      <c r="H108" s="43" t="s">
        <v>47</v>
      </c>
      <c r="I108" s="37">
        <v>44088.0</v>
      </c>
      <c r="J108" s="37">
        <v>44113.0</v>
      </c>
      <c r="K108" s="38">
        <v>44183.0</v>
      </c>
      <c r="L108" s="39" t="s">
        <v>28</v>
      </c>
      <c r="M108" s="39" t="s">
        <v>29</v>
      </c>
      <c r="N108" s="40" t="s">
        <v>42</v>
      </c>
      <c r="O108" s="45" t="s">
        <v>1628</v>
      </c>
      <c r="P108" s="46" t="str">
        <f>HYPERLINK("https://nptel.ac.in/noc/courses/noc19/SEM2/noc19-mm22","https://nptel.ac.in/noc/courses/noc19/SEM2/noc19-mm22")</f>
        <v>https://nptel.ac.in/noc/courses/noc19/SEM2/noc19-mm22</v>
      </c>
      <c r="Q108" s="46" t="str">
        <f>HYPERLINK("https://nptel.ac.in/courses/113/107/113107081/","https://nptel.ac.in/courses/113/107/113107081/")</f>
        <v>https://nptel.ac.in/courses/113/107/113107081/</v>
      </c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</row>
    <row r="109">
      <c r="A109" s="181">
        <v>108.0</v>
      </c>
      <c r="B109" s="34" t="s">
        <v>1654</v>
      </c>
      <c r="C109" s="47" t="s">
        <v>1614</v>
      </c>
      <c r="D109" s="56" t="s">
        <v>1655</v>
      </c>
      <c r="E109" s="56" t="s">
        <v>1656</v>
      </c>
      <c r="F109" s="43" t="s">
        <v>126</v>
      </c>
      <c r="G109" s="43" t="s">
        <v>174</v>
      </c>
      <c r="H109" s="43" t="s">
        <v>47</v>
      </c>
      <c r="I109" s="37">
        <v>44088.0</v>
      </c>
      <c r="J109" s="37">
        <v>44113.0</v>
      </c>
      <c r="K109" s="38">
        <v>44183.0</v>
      </c>
      <c r="L109" s="39" t="s">
        <v>28</v>
      </c>
      <c r="M109" s="39" t="s">
        <v>41</v>
      </c>
      <c r="N109" s="40" t="s">
        <v>42</v>
      </c>
      <c r="O109" s="45" t="s">
        <v>1657</v>
      </c>
      <c r="P109" s="46" t="str">
        <f>HYPERLINK("https://nptel.ac.in/noc/courses/noc19/SEM2/noc19-mm23","https://nptel.ac.in/noc/courses/noc19/SEM2/noc19-mm23")</f>
        <v>https://nptel.ac.in/noc/courses/noc19/SEM2/noc19-mm23</v>
      </c>
      <c r="Q109" s="44" t="s">
        <v>1658</v>
      </c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</row>
    <row r="110">
      <c r="A110" s="181">
        <v>109.0</v>
      </c>
      <c r="B110" s="34" t="s">
        <v>1659</v>
      </c>
      <c r="C110" s="47" t="s">
        <v>1614</v>
      </c>
      <c r="D110" s="58" t="s">
        <v>1660</v>
      </c>
      <c r="E110" s="34" t="s">
        <v>1661</v>
      </c>
      <c r="F110" s="36" t="s">
        <v>147</v>
      </c>
      <c r="G110" s="36" t="s">
        <v>39</v>
      </c>
      <c r="H110" s="43" t="s">
        <v>47</v>
      </c>
      <c r="I110" s="37">
        <v>44088.0</v>
      </c>
      <c r="J110" s="37">
        <v>44141.0</v>
      </c>
      <c r="K110" s="38">
        <v>44183.0</v>
      </c>
      <c r="L110" s="39" t="s">
        <v>28</v>
      </c>
      <c r="M110" s="39" t="s">
        <v>41</v>
      </c>
      <c r="N110" s="40" t="s">
        <v>42</v>
      </c>
      <c r="O110" s="45" t="s">
        <v>1662</v>
      </c>
      <c r="P110" s="46" t="str">
        <f>HYPERLINK("https://nptel.ac.in/noc/courses/noc19/SEM2/noc19-mm17","https://nptel.ac.in/noc/courses/noc19/SEM2/noc19-mm17")</f>
        <v>https://nptel.ac.in/noc/courses/noc19/SEM2/noc19-mm17</v>
      </c>
      <c r="Q110" s="46" t="str">
        <f>HYPERLINK("https://nptel.ac.in/courses/113/107/113107091/","https://nptel.ac.in/courses/113/107/113107091/")</f>
        <v>https://nptel.ac.in/courses/113/107/113107091/</v>
      </c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</row>
    <row r="111">
      <c r="A111" s="181">
        <v>110.0</v>
      </c>
      <c r="B111" s="34" t="s">
        <v>1663</v>
      </c>
      <c r="C111" s="56" t="s">
        <v>1614</v>
      </c>
      <c r="D111" s="148" t="s">
        <v>1664</v>
      </c>
      <c r="E111" s="150" t="s">
        <v>1665</v>
      </c>
      <c r="F111" s="52" t="s">
        <v>38</v>
      </c>
      <c r="G111" s="52" t="s">
        <v>263</v>
      </c>
      <c r="H111" s="65" t="s">
        <v>47</v>
      </c>
      <c r="I111" s="37">
        <v>44088.0</v>
      </c>
      <c r="J111" s="37">
        <v>44141.0</v>
      </c>
      <c r="K111" s="38">
        <v>44183.0</v>
      </c>
      <c r="L111" s="39" t="s">
        <v>48</v>
      </c>
      <c r="M111" s="39" t="s">
        <v>49</v>
      </c>
      <c r="N111" s="39" t="s">
        <v>50</v>
      </c>
      <c r="O111" s="45" t="s">
        <v>1666</v>
      </c>
      <c r="P111" s="66" t="str">
        <f>HYPERLINK("https://nptel.ac.in/noc/courses/noc19/SEM2/noc19-mm15","https://nptel.ac.in/noc/courses/noc19/SEM2/noc19-mm15")</f>
        <v>https://nptel.ac.in/noc/courses/noc19/SEM2/noc19-mm15</v>
      </c>
      <c r="Q111" s="66" t="s">
        <v>1667</v>
      </c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</row>
    <row r="112">
      <c r="A112" s="181">
        <v>111.0</v>
      </c>
      <c r="B112" s="34" t="s">
        <v>1668</v>
      </c>
      <c r="C112" s="56" t="s">
        <v>1614</v>
      </c>
      <c r="D112" s="71" t="s">
        <v>1669</v>
      </c>
      <c r="E112" s="68" t="s">
        <v>1670</v>
      </c>
      <c r="F112" s="69" t="s">
        <v>38</v>
      </c>
      <c r="G112" s="69" t="s">
        <v>263</v>
      </c>
      <c r="H112" s="70" t="s">
        <v>47</v>
      </c>
      <c r="I112" s="37">
        <v>44088.0</v>
      </c>
      <c r="J112" s="37">
        <v>44141.0</v>
      </c>
      <c r="K112" s="38">
        <v>44183.0</v>
      </c>
      <c r="L112" s="39" t="s">
        <v>48</v>
      </c>
      <c r="M112" s="39" t="s">
        <v>49</v>
      </c>
      <c r="N112" s="39" t="s">
        <v>50</v>
      </c>
      <c r="O112" s="45" t="s">
        <v>1671</v>
      </c>
      <c r="P112" s="90" t="s">
        <v>1672</v>
      </c>
      <c r="Q112" s="90" t="s">
        <v>1673</v>
      </c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</row>
    <row r="113">
      <c r="A113" s="181">
        <v>112.0</v>
      </c>
      <c r="B113" s="34" t="s">
        <v>1690</v>
      </c>
      <c r="C113" s="56" t="s">
        <v>1679</v>
      </c>
      <c r="D113" s="56" t="s">
        <v>1691</v>
      </c>
      <c r="E113" s="56" t="s">
        <v>972</v>
      </c>
      <c r="F113" s="43" t="s">
        <v>57</v>
      </c>
      <c r="G113" s="43" t="s">
        <v>174</v>
      </c>
      <c r="H113" s="43" t="s">
        <v>47</v>
      </c>
      <c r="I113" s="37">
        <v>44088.0</v>
      </c>
      <c r="J113" s="37">
        <v>44113.0</v>
      </c>
      <c r="K113" s="38">
        <v>44183.0</v>
      </c>
      <c r="L113" s="39" t="s">
        <v>28</v>
      </c>
      <c r="M113" s="39" t="s">
        <v>41</v>
      </c>
      <c r="N113" s="40" t="s">
        <v>42</v>
      </c>
      <c r="O113" s="45" t="s">
        <v>1692</v>
      </c>
      <c r="P113" s="46" t="str">
        <f>HYPERLINK("https://nptel.ac.in/noc/courses/noc19/SEM2/noc19-ge26","https://nptel.ac.in/noc/courses/noc19/SEM2/noc19-ge26")</f>
        <v>https://nptel.ac.in/noc/courses/noc19/SEM2/noc19-ge26</v>
      </c>
      <c r="Q113" s="46" t="str">
        <f>HYPERLINK("https://nptel.ac.in/courses/121/105/121105009/","https://nptel.ac.in/courses/121/105/121105009/")</f>
        <v>https://nptel.ac.in/courses/121/105/121105009/</v>
      </c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</row>
    <row r="114">
      <c r="A114" s="181">
        <v>113.0</v>
      </c>
      <c r="B114" s="34" t="s">
        <v>1693</v>
      </c>
      <c r="C114" s="56" t="s">
        <v>1679</v>
      </c>
      <c r="D114" s="47" t="s">
        <v>1694</v>
      </c>
      <c r="E114" s="47" t="s">
        <v>1695</v>
      </c>
      <c r="F114" s="48" t="s">
        <v>83</v>
      </c>
      <c r="G114" s="43" t="s">
        <v>174</v>
      </c>
      <c r="H114" s="43" t="s">
        <v>47</v>
      </c>
      <c r="I114" s="37">
        <v>44088.0</v>
      </c>
      <c r="J114" s="37">
        <v>44113.0</v>
      </c>
      <c r="K114" s="38">
        <v>44183.0</v>
      </c>
      <c r="L114" s="39" t="s">
        <v>28</v>
      </c>
      <c r="M114" s="39" t="s">
        <v>41</v>
      </c>
      <c r="N114" s="40" t="s">
        <v>42</v>
      </c>
      <c r="O114" s="45" t="s">
        <v>1696</v>
      </c>
      <c r="P114" s="46" t="str">
        <f>HYPERLINK("https://nptel.ac.in/noc/courses/noc19/SEM2/noc19-ge27","https://nptel.ac.in/noc/courses/noc19/SEM2/noc19-ge27")</f>
        <v>https://nptel.ac.in/noc/courses/noc19/SEM2/noc19-ge27</v>
      </c>
      <c r="Q114" s="46" t="str">
        <f>HYPERLINK("https://nptel.ac.in/courses/127/101/127101013/","https://nptel.ac.in/courses/127/101/127101013/")</f>
        <v>https://nptel.ac.in/courses/127/101/127101013/</v>
      </c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</row>
    <row r="115">
      <c r="A115" s="181">
        <v>114.0</v>
      </c>
      <c r="B115" s="34" t="s">
        <v>1703</v>
      </c>
      <c r="C115" s="56" t="s">
        <v>1679</v>
      </c>
      <c r="D115" s="47" t="s">
        <v>1704</v>
      </c>
      <c r="E115" s="35" t="s">
        <v>1705</v>
      </c>
      <c r="F115" s="106" t="s">
        <v>203</v>
      </c>
      <c r="G115" s="43" t="s">
        <v>174</v>
      </c>
      <c r="H115" s="43" t="s">
        <v>47</v>
      </c>
      <c r="I115" s="37">
        <v>44088.0</v>
      </c>
      <c r="J115" s="37">
        <v>44113.0</v>
      </c>
      <c r="K115" s="38">
        <v>44183.0</v>
      </c>
      <c r="L115" s="39" t="s">
        <v>100</v>
      </c>
      <c r="M115" s="39" t="s">
        <v>41</v>
      </c>
      <c r="N115" s="40" t="s">
        <v>42</v>
      </c>
      <c r="O115" s="45" t="s">
        <v>1706</v>
      </c>
      <c r="P115" s="61" t="s">
        <v>1707</v>
      </c>
      <c r="Q115" s="61" t="s">
        <v>1708</v>
      </c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</row>
    <row r="116">
      <c r="A116" s="181">
        <v>115.0</v>
      </c>
      <c r="B116" s="34" t="s">
        <v>1746</v>
      </c>
      <c r="C116" s="56" t="s">
        <v>1718</v>
      </c>
      <c r="D116" s="47" t="s">
        <v>1747</v>
      </c>
      <c r="E116" s="47" t="s">
        <v>1748</v>
      </c>
      <c r="F116" s="48" t="s">
        <v>147</v>
      </c>
      <c r="G116" s="36" t="s">
        <v>39</v>
      </c>
      <c r="H116" s="43" t="s">
        <v>47</v>
      </c>
      <c r="I116" s="37">
        <v>44088.0</v>
      </c>
      <c r="J116" s="37">
        <v>44141.0</v>
      </c>
      <c r="K116" s="38">
        <v>44183.0</v>
      </c>
      <c r="L116" s="39" t="s">
        <v>28</v>
      </c>
      <c r="M116" s="39" t="s">
        <v>29</v>
      </c>
      <c r="N116" s="40" t="s">
        <v>42</v>
      </c>
      <c r="O116" s="45" t="s">
        <v>1749</v>
      </c>
      <c r="P116" s="46" t="str">
        <f>HYPERLINK("https://nptel.ac.in/noc/courses/noc19/SEM2/noc19-ph13","https://nptel.ac.in/noc/courses/noc19/SEM2/noc19-ph13")</f>
        <v>https://nptel.ac.in/noc/courses/noc19/SEM2/noc19-ph13</v>
      </c>
      <c r="Q116" s="46" t="str">
        <f>HYPERLINK("https://nptel.ac.in/courses/115/107/115107116/","https://nptel.ac.in/courses/115/107/115107116/")</f>
        <v>https://nptel.ac.in/courses/115/107/115107116/</v>
      </c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</row>
    <row r="117">
      <c r="A117" s="181">
        <v>116.0</v>
      </c>
      <c r="B117" s="34" t="s">
        <v>1792</v>
      </c>
      <c r="C117" s="47" t="s">
        <v>1773</v>
      </c>
      <c r="D117" s="56" t="s">
        <v>1793</v>
      </c>
      <c r="E117" s="47" t="s">
        <v>1790</v>
      </c>
      <c r="F117" s="43" t="s">
        <v>430</v>
      </c>
      <c r="G117" s="48" t="s">
        <v>39</v>
      </c>
      <c r="H117" s="43" t="s">
        <v>47</v>
      </c>
      <c r="I117" s="37">
        <v>44088.0</v>
      </c>
      <c r="J117" s="37">
        <v>44141.0</v>
      </c>
      <c r="K117" s="38">
        <v>44183.0</v>
      </c>
      <c r="L117" s="39" t="s">
        <v>48</v>
      </c>
      <c r="M117" s="39" t="s">
        <v>49</v>
      </c>
      <c r="N117" s="39" t="s">
        <v>50</v>
      </c>
      <c r="O117" s="45" t="s">
        <v>1794</v>
      </c>
      <c r="P117" s="46" t="str">
        <f>HYPERLINK("https://nptel.ac.in/noc/courses/noc19/SEM2/noc19-te09","https://nptel.ac.in/noc/courses/noc19/SEM2/noc19-te09")</f>
        <v>https://nptel.ac.in/noc/courses/noc19/SEM2/noc19-te09</v>
      </c>
      <c r="Q117" s="46" t="str">
        <f>HYPERLINK("https://nptel.ac.in/courses/116/102/116102048/","https://nptel.ac.in/courses/116/102/116102048/")</f>
        <v>https://nptel.ac.in/courses/116/102/116102048/</v>
      </c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</row>
    <row r="118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</row>
    <row r="119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</row>
    <row r="120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</row>
    <row r="121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</row>
    <row r="122">
      <c r="A122" s="180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</row>
    <row r="123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</row>
    <row r="124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</row>
    <row r="125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</row>
    <row r="126">
      <c r="A126" s="180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</row>
    <row r="127">
      <c r="A127" s="180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</row>
    <row r="128">
      <c r="A128" s="180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</row>
    <row r="129">
      <c r="A129" s="180"/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  <c r="AA129" s="180"/>
    </row>
    <row r="130">
      <c r="A130" s="180"/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  <c r="AA130" s="180"/>
    </row>
    <row r="131">
      <c r="A131" s="180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</row>
    <row r="132">
      <c r="A132" s="180"/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</row>
    <row r="133">
      <c r="A133" s="180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</row>
    <row r="134">
      <c r="A134" s="180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</row>
    <row r="135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</row>
    <row r="136">
      <c r="A136" s="180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</row>
    <row r="137">
      <c r="A137" s="180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</row>
    <row r="138">
      <c r="A138" s="180"/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</row>
    <row r="139">
      <c r="A139" s="180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</row>
    <row r="140">
      <c r="A140" s="180"/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</row>
    <row r="141">
      <c r="A141" s="180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</row>
    <row r="142">
      <c r="A142" s="180"/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</row>
    <row r="143">
      <c r="A143" s="180"/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</row>
    <row r="144">
      <c r="A144" s="180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</row>
    <row r="145">
      <c r="A145" s="180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</row>
    <row r="146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</row>
    <row r="147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</row>
    <row r="148">
      <c r="A148" s="180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</row>
    <row r="149">
      <c r="A149" s="180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</row>
    <row r="150">
      <c r="A150" s="180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</row>
    <row r="151">
      <c r="A151" s="180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</row>
    <row r="152">
      <c r="A152" s="180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</row>
    <row r="153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</row>
    <row r="154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</row>
    <row r="155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</row>
    <row r="156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</row>
    <row r="157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</row>
    <row r="158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</row>
    <row r="159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  <c r="AA159" s="180"/>
    </row>
    <row r="160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</row>
    <row r="161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</row>
    <row r="162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</row>
    <row r="163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  <c r="AA163" s="180"/>
    </row>
    <row r="164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  <c r="AA164" s="180"/>
    </row>
    <row r="165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</row>
    <row r="166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</row>
    <row r="167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</row>
    <row r="168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</row>
    <row r="169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</row>
    <row r="170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</row>
    <row r="171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</row>
    <row r="172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</row>
    <row r="173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</row>
    <row r="174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</row>
    <row r="175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</row>
    <row r="176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</row>
    <row r="177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</row>
    <row r="178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</row>
    <row r="179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</row>
    <row r="180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</row>
    <row r="181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  <c r="AA181" s="180"/>
    </row>
    <row r="182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</row>
    <row r="183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</row>
    <row r="184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</row>
    <row r="185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</row>
    <row r="186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</row>
    <row r="187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</row>
    <row r="188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</row>
    <row r="189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</row>
    <row r="190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</row>
    <row r="191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</row>
    <row r="192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</row>
    <row r="193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</row>
    <row r="194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</row>
    <row r="195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</row>
    <row r="196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</row>
    <row r="197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</row>
    <row r="198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</row>
    <row r="199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</row>
    <row r="200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</row>
    <row r="201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</row>
    <row r="202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</row>
    <row r="203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</row>
    <row r="204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</row>
    <row r="205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</row>
    <row r="206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</row>
    <row r="207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</row>
    <row r="208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</row>
    <row r="209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  <c r="AA209" s="180"/>
    </row>
    <row r="210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  <c r="AA210" s="180"/>
    </row>
    <row r="211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</row>
    <row r="212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  <c r="AA212" s="180"/>
    </row>
    <row r="213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</row>
    <row r="214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</row>
    <row r="215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</row>
    <row r="216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</row>
    <row r="217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  <c r="AA217" s="180"/>
    </row>
    <row r="218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</row>
    <row r="219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</row>
    <row r="220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</row>
    <row r="221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</row>
    <row r="222">
      <c r="A222" s="180"/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</row>
    <row r="223">
      <c r="A223" s="180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</row>
    <row r="224">
      <c r="A224" s="180"/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</row>
    <row r="225">
      <c r="A225" s="180"/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</row>
    <row r="226">
      <c r="A226" s="180"/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</row>
    <row r="227">
      <c r="A227" s="180"/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</row>
    <row r="228">
      <c r="A228" s="180"/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</row>
    <row r="229">
      <c r="A229" s="180"/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</row>
    <row r="230">
      <c r="A230" s="180"/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</row>
    <row r="231">
      <c r="A231" s="180"/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</row>
    <row r="232">
      <c r="A232" s="180"/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</row>
    <row r="233">
      <c r="A233" s="180"/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  <c r="AA233" s="180"/>
    </row>
    <row r="234">
      <c r="A234" s="180"/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</row>
    <row r="235">
      <c r="A235" s="180"/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  <c r="AA235" s="180"/>
    </row>
    <row r="236">
      <c r="A236" s="180"/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</row>
    <row r="237">
      <c r="A237" s="180"/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</row>
    <row r="238">
      <c r="A238" s="180"/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</row>
    <row r="239">
      <c r="A239" s="180"/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</row>
    <row r="240">
      <c r="A240" s="180"/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</row>
    <row r="241">
      <c r="A241" s="180"/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</row>
    <row r="242">
      <c r="A242" s="180"/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</row>
    <row r="243">
      <c r="A243" s="180"/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</row>
    <row r="244">
      <c r="A244" s="180"/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</row>
    <row r="245">
      <c r="A245" s="180"/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</row>
    <row r="246">
      <c r="A246" s="180"/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</row>
    <row r="247">
      <c r="A247" s="180"/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</row>
    <row r="248">
      <c r="A248" s="180"/>
      <c r="B248" s="180"/>
      <c r="C248" s="180"/>
      <c r="D248" s="180"/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</row>
    <row r="249">
      <c r="A249" s="180"/>
      <c r="B249" s="18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</row>
    <row r="250">
      <c r="A250" s="180"/>
      <c r="B250" s="180"/>
      <c r="C250" s="180"/>
      <c r="D250" s="180"/>
      <c r="E250" s="180"/>
      <c r="F250" s="180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  <c r="AA250" s="180"/>
    </row>
    <row r="251">
      <c r="A251" s="180"/>
      <c r="B251" s="180"/>
      <c r="C251" s="180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</row>
    <row r="252">
      <c r="A252" s="180"/>
      <c r="B252" s="180"/>
      <c r="C252" s="180"/>
      <c r="D252" s="180"/>
      <c r="E252" s="180"/>
      <c r="F252" s="180"/>
      <c r="G252" s="180"/>
      <c r="H252" s="180"/>
      <c r="I252" s="180"/>
      <c r="J252" s="180"/>
      <c r="K252" s="180"/>
      <c r="L252" s="180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</row>
    <row r="253">
      <c r="A253" s="180"/>
      <c r="B253" s="180"/>
      <c r="C253" s="180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</row>
    <row r="254">
      <c r="A254" s="180"/>
      <c r="B254" s="180"/>
      <c r="C254" s="180"/>
      <c r="D254" s="180"/>
      <c r="E254" s="180"/>
      <c r="F254" s="180"/>
      <c r="G254" s="180"/>
      <c r="H254" s="180"/>
      <c r="I254" s="180"/>
      <c r="J254" s="180"/>
      <c r="K254" s="180"/>
      <c r="L254" s="180"/>
      <c r="M254" s="180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  <c r="AA254" s="180"/>
    </row>
    <row r="255">
      <c r="A255" s="180"/>
      <c r="B255" s="180"/>
      <c r="C255" s="180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  <c r="AA255" s="180"/>
    </row>
    <row r="256">
      <c r="A256" s="180"/>
      <c r="B256" s="180"/>
      <c r="C256" s="180"/>
      <c r="D256" s="180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/>
      <c r="P256" s="180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  <c r="AA256" s="180"/>
    </row>
    <row r="257">
      <c r="A257" s="180"/>
      <c r="B257" s="180"/>
      <c r="C257" s="180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</row>
    <row r="258">
      <c r="A258" s="180"/>
      <c r="B258" s="180"/>
      <c r="C258" s="180"/>
      <c r="D258" s="180"/>
      <c r="E258" s="180"/>
      <c r="F258" s="180"/>
      <c r="G258" s="180"/>
      <c r="H258" s="180"/>
      <c r="I258" s="180"/>
      <c r="J258" s="180"/>
      <c r="K258" s="180"/>
      <c r="L258" s="180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</row>
    <row r="259">
      <c r="A259" s="180"/>
      <c r="B259" s="180"/>
      <c r="C259" s="180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</row>
    <row r="260">
      <c r="A260" s="180"/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</row>
    <row r="261">
      <c r="A261" s="180"/>
      <c r="B261" s="180"/>
      <c r="C261" s="180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</row>
    <row r="262">
      <c r="A262" s="180"/>
      <c r="B262" s="180"/>
      <c r="C262" s="180"/>
      <c r="D262" s="180"/>
      <c r="E262" s="180"/>
      <c r="F262" s="180"/>
      <c r="G262" s="180"/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</row>
    <row r="263">
      <c r="A263" s="180"/>
      <c r="B263" s="180"/>
      <c r="C263" s="180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</row>
    <row r="264">
      <c r="A264" s="180"/>
      <c r="B264" s="180"/>
      <c r="C264" s="180"/>
      <c r="D264" s="180"/>
      <c r="E264" s="180"/>
      <c r="F264" s="180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</row>
    <row r="265">
      <c r="A265" s="180"/>
      <c r="B265" s="180"/>
      <c r="C265" s="180"/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</row>
    <row r="266">
      <c r="A266" s="180"/>
      <c r="B266" s="180"/>
      <c r="C266" s="180"/>
      <c r="D266" s="180"/>
      <c r="E266" s="180"/>
      <c r="F266" s="180"/>
      <c r="G266" s="180"/>
      <c r="H266" s="180"/>
      <c r="I266" s="180"/>
      <c r="J266" s="180"/>
      <c r="K266" s="180"/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</row>
    <row r="267">
      <c r="A267" s="180"/>
      <c r="B267" s="180"/>
      <c r="C267" s="180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</row>
    <row r="268">
      <c r="A268" s="180"/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</row>
    <row r="269">
      <c r="A269" s="180"/>
      <c r="B269" s="180"/>
      <c r="C269" s="180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</row>
    <row r="270">
      <c r="A270" s="180"/>
      <c r="B270" s="180"/>
      <c r="C270" s="180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</row>
    <row r="271">
      <c r="A271" s="180"/>
      <c r="B271" s="180"/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</row>
    <row r="272">
      <c r="A272" s="180"/>
      <c r="B272" s="180"/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</row>
    <row r="273">
      <c r="A273" s="180"/>
      <c r="B273" s="180"/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</row>
    <row r="274">
      <c r="A274" s="180"/>
      <c r="B274" s="180"/>
      <c r="C274" s="180"/>
      <c r="D274" s="180"/>
      <c r="E274" s="180"/>
      <c r="F274" s="180"/>
      <c r="G274" s="180"/>
      <c r="H274" s="180"/>
      <c r="I274" s="180"/>
      <c r="J274" s="180"/>
      <c r="K274" s="180"/>
      <c r="L274" s="180"/>
      <c r="M274" s="180"/>
      <c r="N274" s="180"/>
      <c r="O274" s="180"/>
      <c r="P274" s="180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  <c r="AA274" s="180"/>
    </row>
    <row r="275">
      <c r="A275" s="180"/>
      <c r="B275" s="180"/>
      <c r="C275" s="180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</row>
    <row r="276">
      <c r="A276" s="180"/>
      <c r="B276" s="180"/>
      <c r="C276" s="180"/>
      <c r="D276" s="180"/>
      <c r="E276" s="180"/>
      <c r="F276" s="180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</row>
    <row r="277">
      <c r="A277" s="180"/>
      <c r="B277" s="180"/>
      <c r="C277" s="180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</row>
    <row r="278">
      <c r="A278" s="180"/>
      <c r="B278" s="180"/>
      <c r="C278" s="180"/>
      <c r="D278" s="180"/>
      <c r="E278" s="180"/>
      <c r="F278" s="180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</row>
    <row r="279">
      <c r="A279" s="180"/>
      <c r="B279" s="180"/>
      <c r="C279" s="180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</row>
    <row r="280">
      <c r="A280" s="180"/>
      <c r="B280" s="180"/>
      <c r="C280" s="180"/>
      <c r="D280" s="180"/>
      <c r="E280" s="180"/>
      <c r="F280" s="180"/>
      <c r="G280" s="180"/>
      <c r="H280" s="180"/>
      <c r="I280" s="180"/>
      <c r="J280" s="180"/>
      <c r="K280" s="180"/>
      <c r="L280" s="180"/>
      <c r="M280" s="180"/>
      <c r="N280" s="180"/>
      <c r="O280" s="180"/>
      <c r="P280" s="180"/>
      <c r="Q280" s="180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</row>
    <row r="281">
      <c r="A281" s="180"/>
      <c r="B281" s="180"/>
      <c r="C281" s="180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</row>
    <row r="282">
      <c r="A282" s="180"/>
      <c r="B282" s="180"/>
      <c r="C282" s="180"/>
      <c r="D282" s="180"/>
      <c r="E282" s="180"/>
      <c r="F282" s="180"/>
      <c r="G282" s="180"/>
      <c r="H282" s="180"/>
      <c r="I282" s="180"/>
      <c r="J282" s="180"/>
      <c r="K282" s="180"/>
      <c r="L282" s="180"/>
      <c r="M282" s="180"/>
      <c r="N282" s="180"/>
      <c r="O282" s="180"/>
      <c r="P282" s="180"/>
      <c r="Q282" s="180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</row>
    <row r="283">
      <c r="A283" s="180"/>
      <c r="B283" s="180"/>
      <c r="C283" s="180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</row>
    <row r="284">
      <c r="A284" s="180"/>
      <c r="B284" s="180"/>
      <c r="C284" s="180"/>
      <c r="D284" s="180"/>
      <c r="E284" s="180"/>
      <c r="F284" s="180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</row>
    <row r="285">
      <c r="A285" s="180"/>
      <c r="B285" s="180"/>
      <c r="C285" s="180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  <c r="AA285" s="180"/>
    </row>
    <row r="286">
      <c r="A286" s="180"/>
      <c r="B286" s="180"/>
      <c r="C286" s="180"/>
      <c r="D286" s="180"/>
      <c r="E286" s="180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  <c r="AA286" s="180"/>
    </row>
    <row r="287">
      <c r="A287" s="180"/>
      <c r="B287" s="180"/>
      <c r="C287" s="180"/>
      <c r="D287" s="180"/>
      <c r="E287" s="180"/>
      <c r="F287" s="180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  <c r="AA287" s="180"/>
    </row>
    <row r="288">
      <c r="A288" s="180"/>
      <c r="B288" s="180"/>
      <c r="C288" s="180"/>
      <c r="D288" s="180"/>
      <c r="E288" s="180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  <c r="AA288" s="180"/>
    </row>
    <row r="289">
      <c r="A289" s="180"/>
      <c r="B289" s="180"/>
      <c r="C289" s="180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  <c r="AA289" s="180"/>
    </row>
    <row r="290">
      <c r="A290" s="180"/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</row>
    <row r="291">
      <c r="A291" s="180"/>
      <c r="B291" s="180"/>
      <c r="C291" s="180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  <c r="AA291" s="180"/>
    </row>
    <row r="292">
      <c r="A292" s="180"/>
      <c r="B292" s="180"/>
      <c r="C292" s="180"/>
      <c r="D292" s="180"/>
      <c r="E292" s="180"/>
      <c r="F292" s="180"/>
      <c r="G292" s="180"/>
      <c r="H292" s="180"/>
      <c r="I292" s="180"/>
      <c r="J292" s="180"/>
      <c r="K292" s="180"/>
      <c r="L292" s="180"/>
      <c r="M292" s="180"/>
      <c r="N292" s="180"/>
      <c r="O292" s="180"/>
      <c r="P292" s="180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  <c r="AA292" s="180"/>
    </row>
    <row r="293">
      <c r="A293" s="180"/>
      <c r="B293" s="180"/>
      <c r="C293" s="180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180"/>
      <c r="Y293" s="180"/>
      <c r="Z293" s="180"/>
      <c r="AA293" s="180"/>
    </row>
    <row r="294">
      <c r="A294" s="180"/>
      <c r="B294" s="180"/>
      <c r="C294" s="180"/>
      <c r="D294" s="180"/>
      <c r="E294" s="180"/>
      <c r="F294" s="180"/>
      <c r="G294" s="180"/>
      <c r="H294" s="180"/>
      <c r="I294" s="180"/>
      <c r="J294" s="180"/>
      <c r="K294" s="180"/>
      <c r="L294" s="180"/>
      <c r="M294" s="180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</row>
    <row r="295">
      <c r="A295" s="180"/>
      <c r="B295" s="180"/>
      <c r="C295" s="180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</row>
    <row r="296">
      <c r="A296" s="180"/>
      <c r="B296" s="180"/>
      <c r="C296" s="180"/>
      <c r="D296" s="180"/>
      <c r="E296" s="180"/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</row>
    <row r="297">
      <c r="A297" s="180"/>
      <c r="B297" s="180"/>
      <c r="C297" s="180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</row>
    <row r="298">
      <c r="A298" s="180"/>
      <c r="B298" s="180"/>
      <c r="C298" s="180"/>
      <c r="D298" s="180"/>
      <c r="E298" s="180"/>
      <c r="F298" s="180"/>
      <c r="G298" s="180"/>
      <c r="H298" s="180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</row>
    <row r="299">
      <c r="A299" s="180"/>
      <c r="B299" s="180"/>
      <c r="C299" s="180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</row>
    <row r="300">
      <c r="A300" s="180"/>
      <c r="B300" s="180"/>
      <c r="C300" s="180"/>
      <c r="D300" s="180"/>
      <c r="E300" s="180"/>
      <c r="F300" s="180"/>
      <c r="G300" s="180"/>
      <c r="H300" s="180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</row>
    <row r="301">
      <c r="A301" s="180"/>
      <c r="B301" s="180"/>
      <c r="C301" s="180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</row>
    <row r="302">
      <c r="A302" s="180"/>
      <c r="B302" s="180"/>
      <c r="C302" s="180"/>
      <c r="D302" s="180"/>
      <c r="E302" s="180"/>
      <c r="F302" s="180"/>
      <c r="G302" s="180"/>
      <c r="H302" s="180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</row>
    <row r="303">
      <c r="A303" s="180"/>
      <c r="B303" s="180"/>
      <c r="C303" s="180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  <c r="AA303" s="180"/>
    </row>
    <row r="304">
      <c r="A304" s="180"/>
      <c r="B304" s="180"/>
      <c r="C304" s="180"/>
      <c r="D304" s="180"/>
      <c r="E304" s="180"/>
      <c r="F304" s="180"/>
      <c r="G304" s="180"/>
      <c r="H304" s="180"/>
      <c r="I304" s="180"/>
      <c r="J304" s="180"/>
      <c r="K304" s="180"/>
      <c r="L304" s="180"/>
      <c r="M304" s="180"/>
      <c r="N304" s="180"/>
      <c r="O304" s="180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  <c r="AA304" s="180"/>
    </row>
    <row r="305">
      <c r="A305" s="180"/>
      <c r="B305" s="180"/>
      <c r="C305" s="180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  <c r="AA305" s="180"/>
    </row>
    <row r="306">
      <c r="A306" s="180"/>
      <c r="B306" s="180"/>
      <c r="C306" s="180"/>
      <c r="D306" s="180"/>
      <c r="E306" s="180"/>
      <c r="F306" s="180"/>
      <c r="G306" s="180"/>
      <c r="H306" s="180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</row>
    <row r="307">
      <c r="A307" s="180"/>
      <c r="B307" s="180"/>
      <c r="C307" s="180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</row>
    <row r="308">
      <c r="A308" s="180"/>
      <c r="B308" s="180"/>
      <c r="C308" s="180"/>
      <c r="D308" s="180"/>
      <c r="E308" s="180"/>
      <c r="F308" s="180"/>
      <c r="G308" s="180"/>
      <c r="H308" s="180"/>
      <c r="I308" s="180"/>
      <c r="J308" s="180"/>
      <c r="K308" s="180"/>
      <c r="L308" s="180"/>
      <c r="M308" s="180"/>
      <c r="N308" s="180"/>
      <c r="O308" s="180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  <c r="AA308" s="180"/>
    </row>
    <row r="309">
      <c r="A309" s="180"/>
      <c r="B309" s="180"/>
      <c r="C309" s="180"/>
      <c r="D309" s="180"/>
      <c r="E309" s="180"/>
      <c r="F309" s="180"/>
      <c r="G309" s="180"/>
      <c r="H309" s="180"/>
      <c r="I309" s="180"/>
      <c r="J309" s="180"/>
      <c r="K309" s="180"/>
      <c r="L309" s="180"/>
      <c r="M309" s="180"/>
      <c r="N309" s="180"/>
      <c r="O309" s="180"/>
      <c r="P309" s="180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  <c r="AA309" s="180"/>
    </row>
    <row r="310">
      <c r="A310" s="180"/>
      <c r="B310" s="180"/>
      <c r="C310" s="180"/>
      <c r="D310" s="180"/>
      <c r="E310" s="180"/>
      <c r="F310" s="180"/>
      <c r="G310" s="180"/>
      <c r="H310" s="180"/>
      <c r="I310" s="180"/>
      <c r="J310" s="180"/>
      <c r="K310" s="180"/>
      <c r="L310" s="180"/>
      <c r="M310" s="180"/>
      <c r="N310" s="180"/>
      <c r="O310" s="180"/>
      <c r="P310" s="180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  <c r="AA310" s="180"/>
    </row>
    <row r="311">
      <c r="A311" s="180"/>
      <c r="B311" s="180"/>
      <c r="C311" s="180"/>
      <c r="D311" s="180"/>
      <c r="E311" s="180"/>
      <c r="F311" s="180"/>
      <c r="G311" s="180"/>
      <c r="H311" s="180"/>
      <c r="I311" s="180"/>
      <c r="J311" s="180"/>
      <c r="K311" s="180"/>
      <c r="L311" s="180"/>
      <c r="M311" s="180"/>
      <c r="N311" s="180"/>
      <c r="O311" s="180"/>
      <c r="P311" s="180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  <c r="AA311" s="180"/>
    </row>
    <row r="312">
      <c r="A312" s="180"/>
      <c r="B312" s="180"/>
      <c r="C312" s="180"/>
      <c r="D312" s="180"/>
      <c r="E312" s="180"/>
      <c r="F312" s="180"/>
      <c r="G312" s="180"/>
      <c r="H312" s="180"/>
      <c r="I312" s="180"/>
      <c r="J312" s="180"/>
      <c r="K312" s="180"/>
      <c r="L312" s="180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</row>
    <row r="313">
      <c r="A313" s="180"/>
      <c r="B313" s="180"/>
      <c r="C313" s="180"/>
      <c r="D313" s="180"/>
      <c r="E313" s="180"/>
      <c r="F313" s="180"/>
      <c r="G313" s="180"/>
      <c r="H313" s="180"/>
      <c r="I313" s="180"/>
      <c r="J313" s="180"/>
      <c r="K313" s="180"/>
      <c r="L313" s="180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</row>
    <row r="314">
      <c r="A314" s="180"/>
      <c r="B314" s="180"/>
      <c r="C314" s="180"/>
      <c r="D314" s="180"/>
      <c r="E314" s="180"/>
      <c r="F314" s="180"/>
      <c r="G314" s="180"/>
      <c r="H314" s="180"/>
      <c r="I314" s="180"/>
      <c r="J314" s="180"/>
      <c r="K314" s="180"/>
      <c r="L314" s="180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</row>
    <row r="315">
      <c r="A315" s="180"/>
      <c r="B315" s="180"/>
      <c r="C315" s="180"/>
      <c r="D315" s="180"/>
      <c r="E315" s="180"/>
      <c r="F315" s="180"/>
      <c r="G315" s="180"/>
      <c r="H315" s="180"/>
      <c r="I315" s="180"/>
      <c r="J315" s="180"/>
      <c r="K315" s="180"/>
      <c r="L315" s="180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</row>
    <row r="316">
      <c r="A316" s="180"/>
      <c r="B316" s="180"/>
      <c r="C316" s="180"/>
      <c r="D316" s="180"/>
      <c r="E316" s="180"/>
      <c r="F316" s="180"/>
      <c r="G316" s="180"/>
      <c r="H316" s="180"/>
      <c r="I316" s="180"/>
      <c r="J316" s="180"/>
      <c r="K316" s="180"/>
      <c r="L316" s="180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</row>
    <row r="317">
      <c r="A317" s="180"/>
      <c r="B317" s="180"/>
      <c r="C317" s="180"/>
      <c r="D317" s="180"/>
      <c r="E317" s="180"/>
      <c r="F317" s="180"/>
      <c r="G317" s="180"/>
      <c r="H317" s="180"/>
      <c r="I317" s="180"/>
      <c r="J317" s="180"/>
      <c r="K317" s="180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</row>
    <row r="318">
      <c r="A318" s="180"/>
      <c r="B318" s="180"/>
      <c r="C318" s="180"/>
      <c r="D318" s="180"/>
      <c r="E318" s="180"/>
      <c r="F318" s="180"/>
      <c r="G318" s="180"/>
      <c r="H318" s="180"/>
      <c r="I318" s="180"/>
      <c r="J318" s="180"/>
      <c r="K318" s="180"/>
      <c r="L318" s="180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</row>
    <row r="319">
      <c r="A319" s="180"/>
      <c r="B319" s="180"/>
      <c r="C319" s="180"/>
      <c r="D319" s="180"/>
      <c r="E319" s="180"/>
      <c r="F319" s="180"/>
      <c r="G319" s="180"/>
      <c r="H319" s="180"/>
      <c r="I319" s="180"/>
      <c r="J319" s="180"/>
      <c r="K319" s="180"/>
      <c r="L319" s="180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</row>
    <row r="320">
      <c r="A320" s="180"/>
      <c r="B320" s="180"/>
      <c r="C320" s="180"/>
      <c r="D320" s="180"/>
      <c r="E320" s="180"/>
      <c r="F320" s="180"/>
      <c r="G320" s="180"/>
      <c r="H320" s="180"/>
      <c r="I320" s="180"/>
      <c r="J320" s="180"/>
      <c r="K320" s="180"/>
      <c r="L320" s="180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</row>
    <row r="321">
      <c r="A321" s="180"/>
      <c r="B321" s="180"/>
      <c r="C321" s="180"/>
      <c r="D321" s="180"/>
      <c r="E321" s="180"/>
      <c r="F321" s="180"/>
      <c r="G321" s="180"/>
      <c r="H321" s="180"/>
      <c r="I321" s="180"/>
      <c r="J321" s="180"/>
      <c r="K321" s="180"/>
      <c r="L321" s="180"/>
      <c r="M321" s="180"/>
      <c r="N321" s="180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  <c r="AA321" s="180"/>
    </row>
    <row r="322">
      <c r="A322" s="180"/>
      <c r="B322" s="180"/>
      <c r="C322" s="180"/>
      <c r="D322" s="180"/>
      <c r="E322" s="180"/>
      <c r="F322" s="180"/>
      <c r="G322" s="180"/>
      <c r="H322" s="180"/>
      <c r="I322" s="180"/>
      <c r="J322" s="180"/>
      <c r="K322" s="180"/>
      <c r="L322" s="180"/>
      <c r="M322" s="180"/>
      <c r="N322" s="180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  <c r="AA322" s="180"/>
    </row>
    <row r="323">
      <c r="A323" s="180"/>
      <c r="B323" s="180"/>
      <c r="C323" s="180"/>
      <c r="D323" s="180"/>
      <c r="E323" s="180"/>
      <c r="F323" s="180"/>
      <c r="G323" s="180"/>
      <c r="H323" s="180"/>
      <c r="I323" s="180"/>
      <c r="J323" s="180"/>
      <c r="K323" s="180"/>
      <c r="L323" s="180"/>
      <c r="M323" s="180"/>
      <c r="N323" s="180"/>
      <c r="O323" s="180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  <c r="AA323" s="180"/>
    </row>
    <row r="324">
      <c r="A324" s="180"/>
      <c r="B324" s="180"/>
      <c r="C324" s="180"/>
      <c r="D324" s="180"/>
      <c r="E324" s="180"/>
      <c r="F324" s="180"/>
      <c r="G324" s="180"/>
      <c r="H324" s="180"/>
      <c r="I324" s="180"/>
      <c r="J324" s="180"/>
      <c r="K324" s="180"/>
      <c r="L324" s="180"/>
      <c r="M324" s="180"/>
      <c r="N324" s="180"/>
      <c r="O324" s="180"/>
      <c r="P324" s="180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  <c r="AA324" s="180"/>
    </row>
    <row r="325">
      <c r="A325" s="180"/>
      <c r="B325" s="180"/>
      <c r="C325" s="180"/>
      <c r="D325" s="180"/>
      <c r="E325" s="180"/>
      <c r="F325" s="180"/>
      <c r="G325" s="180"/>
      <c r="H325" s="180"/>
      <c r="I325" s="180"/>
      <c r="J325" s="180"/>
      <c r="K325" s="180"/>
      <c r="L325" s="180"/>
      <c r="M325" s="180"/>
      <c r="N325" s="180"/>
      <c r="O325" s="180"/>
      <c r="P325" s="180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  <c r="AA325" s="180"/>
    </row>
    <row r="326">
      <c r="A326" s="180"/>
      <c r="B326" s="180"/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</row>
    <row r="327">
      <c r="A327" s="180"/>
      <c r="B327" s="180"/>
      <c r="C327" s="180"/>
      <c r="D327" s="180"/>
      <c r="E327" s="180"/>
      <c r="F327" s="180"/>
      <c r="G327" s="180"/>
      <c r="H327" s="180"/>
      <c r="I327" s="180"/>
      <c r="J327" s="180"/>
      <c r="K327" s="180"/>
      <c r="L327" s="180"/>
      <c r="M327" s="180"/>
      <c r="N327" s="180"/>
      <c r="O327" s="180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</row>
    <row r="328">
      <c r="A328" s="180"/>
      <c r="B328" s="180"/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</row>
    <row r="329">
      <c r="A329" s="180"/>
      <c r="B329" s="180"/>
      <c r="C329" s="180"/>
      <c r="D329" s="180"/>
      <c r="E329" s="180"/>
      <c r="F329" s="180"/>
      <c r="G329" s="180"/>
      <c r="H329" s="180"/>
      <c r="I329" s="180"/>
      <c r="J329" s="180"/>
      <c r="K329" s="180"/>
      <c r="L329" s="180"/>
      <c r="M329" s="180"/>
      <c r="N329" s="180"/>
      <c r="O329" s="180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  <c r="AA329" s="180"/>
    </row>
    <row r="330">
      <c r="A330" s="180"/>
      <c r="B330" s="180"/>
      <c r="C330" s="180"/>
      <c r="D330" s="180"/>
      <c r="E330" s="180"/>
      <c r="F330" s="180"/>
      <c r="G330" s="180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</row>
    <row r="331">
      <c r="A331" s="180"/>
      <c r="B331" s="180"/>
      <c r="C331" s="180"/>
      <c r="D331" s="180"/>
      <c r="E331" s="180"/>
      <c r="F331" s="180"/>
      <c r="G331" s="180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</row>
    <row r="332">
      <c r="A332" s="180"/>
      <c r="B332" s="180"/>
      <c r="C332" s="180"/>
      <c r="D332" s="180"/>
      <c r="E332" s="180"/>
      <c r="F332" s="180"/>
      <c r="G332" s="180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</row>
    <row r="333">
      <c r="A333" s="180"/>
      <c r="B333" s="180"/>
      <c r="C333" s="180"/>
      <c r="D333" s="180"/>
      <c r="E333" s="180"/>
      <c r="F333" s="180"/>
      <c r="G333" s="180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</row>
    <row r="334">
      <c r="A334" s="180"/>
      <c r="B334" s="180"/>
      <c r="C334" s="180"/>
      <c r="D334" s="180"/>
      <c r="E334" s="180"/>
      <c r="F334" s="180"/>
      <c r="G334" s="180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</row>
    <row r="335">
      <c r="A335" s="180"/>
      <c r="B335" s="180"/>
      <c r="C335" s="180"/>
      <c r="D335" s="180"/>
      <c r="E335" s="180"/>
      <c r="F335" s="180"/>
      <c r="G335" s="180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</row>
    <row r="336">
      <c r="A336" s="180"/>
      <c r="B336" s="180"/>
      <c r="C336" s="180"/>
      <c r="D336" s="180"/>
      <c r="E336" s="180"/>
      <c r="F336" s="180"/>
      <c r="G336" s="180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</row>
    <row r="337">
      <c r="A337" s="180"/>
      <c r="B337" s="180"/>
      <c r="C337" s="180"/>
      <c r="D337" s="180"/>
      <c r="E337" s="180"/>
      <c r="F337" s="180"/>
      <c r="G337" s="180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</row>
    <row r="338">
      <c r="A338" s="180"/>
      <c r="B338" s="180"/>
      <c r="C338" s="180"/>
      <c r="D338" s="180"/>
      <c r="E338" s="180"/>
      <c r="F338" s="180"/>
      <c r="G338" s="180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</row>
    <row r="339">
      <c r="A339" s="180"/>
      <c r="B339" s="180"/>
      <c r="C339" s="180"/>
      <c r="D339" s="180"/>
      <c r="E339" s="180"/>
      <c r="F339" s="180"/>
      <c r="G339" s="180"/>
      <c r="H339" s="180"/>
      <c r="I339" s="180"/>
      <c r="J339" s="180"/>
      <c r="K339" s="180"/>
      <c r="L339" s="180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</row>
    <row r="340">
      <c r="A340" s="180"/>
      <c r="B340" s="180"/>
      <c r="C340" s="180"/>
      <c r="D340" s="180"/>
      <c r="E340" s="180"/>
      <c r="F340" s="180"/>
      <c r="G340" s="180"/>
      <c r="H340" s="180"/>
      <c r="I340" s="180"/>
      <c r="J340" s="180"/>
      <c r="K340" s="180"/>
      <c r="L340" s="180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</row>
    <row r="341">
      <c r="A341" s="180"/>
      <c r="B341" s="180"/>
      <c r="C341" s="180"/>
      <c r="D341" s="180"/>
      <c r="E341" s="180"/>
      <c r="F341" s="180"/>
      <c r="G341" s="180"/>
      <c r="H341" s="180"/>
      <c r="I341" s="180"/>
      <c r="J341" s="180"/>
      <c r="K341" s="180"/>
      <c r="L341" s="180"/>
      <c r="M341" s="180"/>
      <c r="N341" s="180"/>
      <c r="O341" s="180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  <c r="AA341" s="180"/>
    </row>
    <row r="342">
      <c r="A342" s="180"/>
      <c r="B342" s="180"/>
      <c r="C342" s="180"/>
      <c r="D342" s="180"/>
      <c r="E342" s="180"/>
      <c r="F342" s="180"/>
      <c r="G342" s="180"/>
      <c r="H342" s="180"/>
      <c r="I342" s="180"/>
      <c r="J342" s="180"/>
      <c r="K342" s="180"/>
      <c r="L342" s="180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</row>
    <row r="343">
      <c r="A343" s="180"/>
      <c r="B343" s="180"/>
      <c r="C343" s="180"/>
      <c r="D343" s="180"/>
      <c r="E343" s="180"/>
      <c r="F343" s="180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  <c r="AA343" s="180"/>
    </row>
    <row r="344">
      <c r="A344" s="180"/>
      <c r="B344" s="180"/>
      <c r="C344" s="180"/>
      <c r="D344" s="180"/>
      <c r="E344" s="180"/>
      <c r="F344" s="180"/>
      <c r="G344" s="180"/>
      <c r="H344" s="180"/>
      <c r="I344" s="180"/>
      <c r="J344" s="180"/>
      <c r="K344" s="180"/>
      <c r="L344" s="180"/>
      <c r="M344" s="180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</row>
    <row r="345">
      <c r="A345" s="180"/>
      <c r="B345" s="180"/>
      <c r="C345" s="180"/>
      <c r="D345" s="180"/>
      <c r="E345" s="180"/>
      <c r="F345" s="180"/>
      <c r="G345" s="180"/>
      <c r="H345" s="180"/>
      <c r="I345" s="180"/>
      <c r="J345" s="180"/>
      <c r="K345" s="180"/>
      <c r="L345" s="180"/>
      <c r="M345" s="180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</row>
    <row r="346">
      <c r="A346" s="180"/>
      <c r="B346" s="180"/>
      <c r="C346" s="180"/>
      <c r="D346" s="180"/>
      <c r="E346" s="180"/>
      <c r="F346" s="180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</row>
    <row r="347">
      <c r="A347" s="180"/>
      <c r="B347" s="180"/>
      <c r="C347" s="180"/>
      <c r="D347" s="180"/>
      <c r="E347" s="180"/>
      <c r="F347" s="180"/>
      <c r="G347" s="180"/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  <c r="AA347" s="180"/>
    </row>
    <row r="348">
      <c r="A348" s="180"/>
      <c r="B348" s="180"/>
      <c r="C348" s="180"/>
      <c r="D348" s="180"/>
      <c r="E348" s="180"/>
      <c r="F348" s="180"/>
      <c r="G348" s="180"/>
      <c r="H348" s="180"/>
      <c r="I348" s="180"/>
      <c r="J348" s="180"/>
      <c r="K348" s="180"/>
      <c r="L348" s="180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</row>
    <row r="349">
      <c r="A349" s="180"/>
      <c r="B349" s="180"/>
      <c r="C349" s="180"/>
      <c r="D349" s="180"/>
      <c r="E349" s="180"/>
      <c r="F349" s="180"/>
      <c r="G349" s="180"/>
      <c r="H349" s="180"/>
      <c r="I349" s="180"/>
      <c r="J349" s="180"/>
      <c r="K349" s="180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</row>
    <row r="350">
      <c r="A350" s="180"/>
      <c r="B350" s="180"/>
      <c r="C350" s="180"/>
      <c r="D350" s="180"/>
      <c r="E350" s="180"/>
      <c r="F350" s="180"/>
      <c r="G350" s="180"/>
      <c r="H350" s="180"/>
      <c r="I350" s="180"/>
      <c r="J350" s="180"/>
      <c r="K350" s="180"/>
      <c r="L350" s="180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</row>
    <row r="351">
      <c r="A351" s="180"/>
      <c r="B351" s="18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</row>
    <row r="352">
      <c r="A352" s="180"/>
      <c r="B352" s="180"/>
      <c r="C352" s="180"/>
      <c r="D352" s="180"/>
      <c r="E352" s="180"/>
      <c r="F352" s="180"/>
      <c r="G352" s="180"/>
      <c r="H352" s="180"/>
      <c r="I352" s="180"/>
      <c r="J352" s="180"/>
      <c r="K352" s="180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</row>
    <row r="353">
      <c r="A353" s="180"/>
      <c r="B353" s="180"/>
      <c r="C353" s="180"/>
      <c r="D353" s="180"/>
      <c r="E353" s="180"/>
      <c r="F353" s="180"/>
      <c r="G353" s="180"/>
      <c r="H353" s="180"/>
      <c r="I353" s="180"/>
      <c r="J353" s="180"/>
      <c r="K353" s="180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</row>
    <row r="354">
      <c r="A354" s="180"/>
      <c r="B354" s="180"/>
      <c r="C354" s="180"/>
      <c r="D354" s="180"/>
      <c r="E354" s="180"/>
      <c r="F354" s="180"/>
      <c r="G354" s="180"/>
      <c r="H354" s="180"/>
      <c r="I354" s="180"/>
      <c r="J354" s="180"/>
      <c r="K354" s="180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</row>
    <row r="355">
      <c r="A355" s="180"/>
      <c r="B355" s="180"/>
      <c r="C355" s="180"/>
      <c r="D355" s="180"/>
      <c r="E355" s="180"/>
      <c r="F355" s="180"/>
      <c r="G355" s="180"/>
      <c r="H355" s="180"/>
      <c r="I355" s="180"/>
      <c r="J355" s="180"/>
      <c r="K355" s="180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</row>
    <row r="356">
      <c r="A356" s="180"/>
      <c r="B356" s="180"/>
      <c r="C356" s="180"/>
      <c r="D356" s="180"/>
      <c r="E356" s="180"/>
      <c r="F356" s="180"/>
      <c r="G356" s="180"/>
      <c r="H356" s="180"/>
      <c r="I356" s="180"/>
      <c r="J356" s="180"/>
      <c r="K356" s="180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</row>
    <row r="357">
      <c r="A357" s="180"/>
      <c r="B357" s="180"/>
      <c r="C357" s="180"/>
      <c r="D357" s="180"/>
      <c r="E357" s="180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</row>
    <row r="358">
      <c r="A358" s="180"/>
      <c r="B358" s="180"/>
      <c r="C358" s="180"/>
      <c r="D358" s="180"/>
      <c r="E358" s="180"/>
      <c r="F358" s="180"/>
      <c r="G358" s="180"/>
      <c r="H358" s="180"/>
      <c r="I358" s="180"/>
      <c r="J358" s="180"/>
      <c r="K358" s="180"/>
      <c r="L358" s="180"/>
      <c r="M358" s="180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</row>
    <row r="359">
      <c r="A359" s="180"/>
      <c r="B359" s="180"/>
      <c r="C359" s="180"/>
      <c r="D359" s="180"/>
      <c r="E359" s="180"/>
      <c r="F359" s="180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</row>
    <row r="360">
      <c r="A360" s="180"/>
      <c r="B360" s="180"/>
      <c r="C360" s="180"/>
      <c r="D360" s="180"/>
      <c r="E360" s="180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</row>
    <row r="361">
      <c r="A361" s="180"/>
      <c r="B361" s="180"/>
      <c r="C361" s="180"/>
      <c r="D361" s="180"/>
      <c r="E361" s="180"/>
      <c r="F361" s="180"/>
      <c r="G361" s="180"/>
      <c r="H361" s="180"/>
      <c r="I361" s="180"/>
      <c r="J361" s="180"/>
      <c r="K361" s="180"/>
      <c r="L361" s="180"/>
      <c r="M361" s="180"/>
      <c r="N361" s="180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  <c r="AA361" s="180"/>
    </row>
    <row r="362">
      <c r="A362" s="180"/>
      <c r="B362" s="180"/>
      <c r="C362" s="180"/>
      <c r="D362" s="180"/>
      <c r="E362" s="180"/>
      <c r="F362" s="180"/>
      <c r="G362" s="180"/>
      <c r="H362" s="180"/>
      <c r="I362" s="180"/>
      <c r="J362" s="180"/>
      <c r="K362" s="180"/>
      <c r="L362" s="180"/>
      <c r="M362" s="180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  <c r="AA362" s="180"/>
    </row>
    <row r="363">
      <c r="A363" s="180"/>
      <c r="B363" s="180"/>
      <c r="C363" s="180"/>
      <c r="D363" s="180"/>
      <c r="E363" s="180"/>
      <c r="F363" s="180"/>
      <c r="G363" s="180"/>
      <c r="H363" s="180"/>
      <c r="I363" s="180"/>
      <c r="J363" s="180"/>
      <c r="K363" s="180"/>
      <c r="L363" s="180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  <c r="AA363" s="180"/>
    </row>
    <row r="364">
      <c r="A364" s="180"/>
      <c r="B364" s="180"/>
      <c r="C364" s="180"/>
      <c r="D364" s="180"/>
      <c r="E364" s="180"/>
      <c r="F364" s="180"/>
      <c r="G364" s="180"/>
      <c r="H364" s="180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  <c r="AA364" s="180"/>
    </row>
    <row r="365">
      <c r="A365" s="180"/>
      <c r="B365" s="180"/>
      <c r="C365" s="180"/>
      <c r="D365" s="180"/>
      <c r="E365" s="180"/>
      <c r="F365" s="180"/>
      <c r="G365" s="180"/>
      <c r="H365" s="180"/>
      <c r="I365" s="180"/>
      <c r="J365" s="180"/>
      <c r="K365" s="180"/>
      <c r="L365" s="180"/>
      <c r="M365" s="180"/>
      <c r="N365" s="180"/>
      <c r="O365" s="180"/>
      <c r="P365" s="180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  <c r="AA365" s="180"/>
    </row>
    <row r="366">
      <c r="A366" s="180"/>
      <c r="B366" s="180"/>
      <c r="C366" s="180"/>
      <c r="D366" s="180"/>
      <c r="E366" s="180"/>
      <c r="F366" s="180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</row>
    <row r="367">
      <c r="A367" s="180"/>
      <c r="B367" s="180"/>
      <c r="C367" s="180"/>
      <c r="D367" s="180"/>
      <c r="E367" s="180"/>
      <c r="F367" s="180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</row>
    <row r="368">
      <c r="A368" s="180"/>
      <c r="B368" s="180"/>
      <c r="C368" s="180"/>
      <c r="D368" s="180"/>
      <c r="E368" s="180"/>
      <c r="F368" s="180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</row>
    <row r="369">
      <c r="A369" s="180"/>
      <c r="B369" s="180"/>
      <c r="C369" s="180"/>
      <c r="D369" s="180"/>
      <c r="E369" s="180"/>
      <c r="F369" s="180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</row>
    <row r="370">
      <c r="A370" s="180"/>
      <c r="B370" s="180"/>
      <c r="C370" s="180"/>
      <c r="D370" s="180"/>
      <c r="E370" s="180"/>
      <c r="F370" s="180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</row>
    <row r="371">
      <c r="A371" s="180"/>
      <c r="B371" s="180"/>
      <c r="C371" s="180"/>
      <c r="D371" s="180"/>
      <c r="E371" s="180"/>
      <c r="F371" s="180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</row>
    <row r="372">
      <c r="A372" s="180"/>
      <c r="B372" s="180"/>
      <c r="C372" s="180"/>
      <c r="D372" s="180"/>
      <c r="E372" s="180"/>
      <c r="F372" s="180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</row>
    <row r="373">
      <c r="A373" s="180"/>
      <c r="B373" s="180"/>
      <c r="C373" s="180"/>
      <c r="D373" s="180"/>
      <c r="E373" s="180"/>
      <c r="F373" s="180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</row>
    <row r="374">
      <c r="A374" s="180"/>
      <c r="B374" s="180"/>
      <c r="C374" s="180"/>
      <c r="D374" s="180"/>
      <c r="E374" s="180"/>
      <c r="F374" s="180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</row>
    <row r="375">
      <c r="A375" s="180"/>
      <c r="B375" s="180"/>
      <c r="C375" s="180"/>
      <c r="D375" s="180"/>
      <c r="E375" s="180"/>
      <c r="F375" s="180"/>
      <c r="G375" s="180"/>
      <c r="H375" s="180"/>
      <c r="I375" s="180"/>
      <c r="J375" s="180"/>
      <c r="K375" s="180"/>
      <c r="L375" s="180"/>
      <c r="M375" s="180"/>
      <c r="N375" s="180"/>
      <c r="O375" s="180"/>
      <c r="P375" s="180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  <c r="AA375" s="180"/>
    </row>
    <row r="376">
      <c r="A376" s="180"/>
      <c r="B376" s="180"/>
      <c r="C376" s="180"/>
      <c r="D376" s="180"/>
      <c r="E376" s="180"/>
      <c r="F376" s="180"/>
      <c r="G376" s="180"/>
      <c r="H376" s="180"/>
      <c r="I376" s="180"/>
      <c r="J376" s="180"/>
      <c r="K376" s="180"/>
      <c r="L376" s="180"/>
      <c r="M376" s="180"/>
      <c r="N376" s="180"/>
      <c r="O376" s="180"/>
      <c r="P376" s="180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  <c r="AA376" s="180"/>
    </row>
    <row r="377">
      <c r="A377" s="180"/>
      <c r="B377" s="180"/>
      <c r="C377" s="180"/>
      <c r="D377" s="180"/>
      <c r="E377" s="180"/>
      <c r="F377" s="180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  <c r="AA377" s="180"/>
    </row>
    <row r="378">
      <c r="A378" s="180"/>
      <c r="B378" s="180"/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</row>
    <row r="379">
      <c r="A379" s="180"/>
      <c r="B379" s="180"/>
      <c r="C379" s="180"/>
      <c r="D379" s="180"/>
      <c r="E379" s="180"/>
      <c r="F379" s="180"/>
      <c r="G379" s="180"/>
      <c r="H379" s="180"/>
      <c r="I379" s="180"/>
      <c r="J379" s="180"/>
      <c r="K379" s="180"/>
      <c r="L379" s="180"/>
      <c r="M379" s="180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  <c r="AA379" s="180"/>
    </row>
    <row r="380">
      <c r="A380" s="180"/>
      <c r="B380" s="180"/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</row>
    <row r="381">
      <c r="A381" s="180"/>
      <c r="B381" s="180"/>
      <c r="C381" s="180"/>
      <c r="D381" s="180"/>
      <c r="E381" s="180"/>
      <c r="F381" s="180"/>
      <c r="G381" s="180"/>
      <c r="H381" s="180"/>
      <c r="I381" s="180"/>
      <c r="J381" s="180"/>
      <c r="K381" s="180"/>
      <c r="L381" s="180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  <c r="AA381" s="180"/>
    </row>
    <row r="382">
      <c r="A382" s="180"/>
      <c r="B382" s="180"/>
      <c r="C382" s="180"/>
      <c r="D382" s="180"/>
      <c r="E382" s="180"/>
      <c r="F382" s="180"/>
      <c r="G382" s="180"/>
      <c r="H382" s="180"/>
      <c r="I382" s="180"/>
      <c r="J382" s="180"/>
      <c r="K382" s="180"/>
      <c r="L382" s="180"/>
      <c r="M382" s="180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  <c r="AA382" s="180"/>
    </row>
    <row r="383">
      <c r="A383" s="180"/>
      <c r="B383" s="180"/>
      <c r="C383" s="180"/>
      <c r="D383" s="180"/>
      <c r="E383" s="180"/>
      <c r="F383" s="180"/>
      <c r="G383" s="180"/>
      <c r="H383" s="180"/>
      <c r="I383" s="180"/>
      <c r="J383" s="180"/>
      <c r="K383" s="180"/>
      <c r="L383" s="180"/>
      <c r="M383" s="180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  <c r="AA383" s="180"/>
    </row>
    <row r="384">
      <c r="A384" s="180"/>
      <c r="B384" s="180"/>
      <c r="C384" s="180"/>
      <c r="D384" s="180"/>
      <c r="E384" s="180"/>
      <c r="F384" s="180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</row>
    <row r="385">
      <c r="A385" s="180"/>
      <c r="B385" s="180"/>
      <c r="C385" s="180"/>
      <c r="D385" s="180"/>
      <c r="E385" s="180"/>
      <c r="F385" s="180"/>
      <c r="G385" s="180"/>
      <c r="H385" s="180"/>
      <c r="I385" s="180"/>
      <c r="J385" s="180"/>
      <c r="K385" s="180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</row>
    <row r="386">
      <c r="A386" s="180"/>
      <c r="B386" s="180"/>
      <c r="C386" s="180"/>
      <c r="D386" s="180"/>
      <c r="E386" s="180"/>
      <c r="F386" s="180"/>
      <c r="G386" s="180"/>
      <c r="H386" s="180"/>
      <c r="I386" s="180"/>
      <c r="J386" s="180"/>
      <c r="K386" s="180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</row>
    <row r="387">
      <c r="A387" s="180"/>
      <c r="B387" s="180"/>
      <c r="C387" s="180"/>
      <c r="D387" s="180"/>
      <c r="E387" s="180"/>
      <c r="F387" s="180"/>
      <c r="G387" s="180"/>
      <c r="H387" s="180"/>
      <c r="I387" s="180"/>
      <c r="J387" s="180"/>
      <c r="K387" s="180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</row>
    <row r="388">
      <c r="A388" s="180"/>
      <c r="B388" s="180"/>
      <c r="C388" s="180"/>
      <c r="D388" s="180"/>
      <c r="E388" s="180"/>
      <c r="F388" s="180"/>
      <c r="G388" s="180"/>
      <c r="H388" s="180"/>
      <c r="I388" s="180"/>
      <c r="J388" s="180"/>
      <c r="K388" s="180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</row>
    <row r="389">
      <c r="A389" s="180"/>
      <c r="B389" s="180"/>
      <c r="C389" s="180"/>
      <c r="D389" s="180"/>
      <c r="E389" s="180"/>
      <c r="F389" s="180"/>
      <c r="G389" s="180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</row>
    <row r="390">
      <c r="A390" s="180"/>
      <c r="B390" s="180"/>
      <c r="C390" s="180"/>
      <c r="D390" s="180"/>
      <c r="E390" s="180"/>
      <c r="F390" s="180"/>
      <c r="G390" s="180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</row>
    <row r="391">
      <c r="A391" s="180"/>
      <c r="B391" s="180"/>
      <c r="C391" s="180"/>
      <c r="D391" s="180"/>
      <c r="E391" s="180"/>
      <c r="F391" s="180"/>
      <c r="G391" s="180"/>
      <c r="H391" s="180"/>
      <c r="I391" s="180"/>
      <c r="J391" s="180"/>
      <c r="K391" s="180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</row>
    <row r="392">
      <c r="A392" s="180"/>
      <c r="B392" s="180"/>
      <c r="C392" s="180"/>
      <c r="D392" s="180"/>
      <c r="E392" s="180"/>
      <c r="F392" s="180"/>
      <c r="G392" s="180"/>
      <c r="H392" s="180"/>
      <c r="I392" s="180"/>
      <c r="J392" s="180"/>
      <c r="K392" s="180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</row>
    <row r="393">
      <c r="A393" s="180"/>
      <c r="B393" s="180"/>
      <c r="C393" s="180"/>
      <c r="D393" s="180"/>
      <c r="E393" s="180"/>
      <c r="F393" s="180"/>
      <c r="G393" s="180"/>
      <c r="H393" s="180"/>
      <c r="I393" s="180"/>
      <c r="J393" s="180"/>
      <c r="K393" s="180"/>
      <c r="L393" s="180"/>
      <c r="M393" s="180"/>
      <c r="N393" s="180"/>
      <c r="O393" s="180"/>
      <c r="P393" s="180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  <c r="AA393" s="180"/>
    </row>
    <row r="394">
      <c r="A394" s="180"/>
      <c r="B394" s="180"/>
      <c r="C394" s="180"/>
      <c r="D394" s="180"/>
      <c r="E394" s="180"/>
      <c r="F394" s="180"/>
      <c r="G394" s="180"/>
      <c r="H394" s="180"/>
      <c r="I394" s="180"/>
      <c r="J394" s="180"/>
      <c r="K394" s="180"/>
      <c r="L394" s="180"/>
      <c r="M394" s="180"/>
      <c r="N394" s="180"/>
      <c r="O394" s="180"/>
      <c r="P394" s="180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  <c r="AA394" s="180"/>
    </row>
    <row r="395">
      <c r="A395" s="180"/>
      <c r="B395" s="180"/>
      <c r="C395" s="180"/>
      <c r="D395" s="180"/>
      <c r="E395" s="180"/>
      <c r="F395" s="180"/>
      <c r="G395" s="180"/>
      <c r="H395" s="180"/>
      <c r="I395" s="180"/>
      <c r="J395" s="180"/>
      <c r="K395" s="180"/>
      <c r="L395" s="180"/>
      <c r="M395" s="180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  <c r="AA395" s="180"/>
    </row>
    <row r="396">
      <c r="A396" s="180"/>
      <c r="B396" s="180"/>
      <c r="C396" s="180"/>
      <c r="D396" s="180"/>
      <c r="E396" s="180"/>
      <c r="F396" s="180"/>
      <c r="G396" s="180"/>
      <c r="H396" s="180"/>
      <c r="I396" s="180"/>
      <c r="J396" s="180"/>
      <c r="K396" s="180"/>
      <c r="L396" s="180"/>
      <c r="M396" s="180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  <c r="AA396" s="180"/>
    </row>
    <row r="397">
      <c r="A397" s="180"/>
      <c r="B397" s="180"/>
      <c r="C397" s="180"/>
      <c r="D397" s="180"/>
      <c r="E397" s="180"/>
      <c r="F397" s="180"/>
      <c r="G397" s="180"/>
      <c r="H397" s="180"/>
      <c r="I397" s="180"/>
      <c r="J397" s="180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</row>
    <row r="398">
      <c r="A398" s="180"/>
      <c r="B398" s="180"/>
      <c r="C398" s="180"/>
      <c r="D398" s="180"/>
      <c r="E398" s="180"/>
      <c r="F398" s="180"/>
      <c r="G398" s="180"/>
      <c r="H398" s="180"/>
      <c r="I398" s="180"/>
      <c r="J398" s="180"/>
      <c r="K398" s="180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  <c r="AA398" s="180"/>
    </row>
    <row r="399">
      <c r="A399" s="180"/>
      <c r="B399" s="180"/>
      <c r="C399" s="180"/>
      <c r="D399" s="180"/>
      <c r="E399" s="180"/>
      <c r="F399" s="180"/>
      <c r="G399" s="180"/>
      <c r="H399" s="180"/>
      <c r="I399" s="180"/>
      <c r="J399" s="180"/>
      <c r="K399" s="180"/>
      <c r="L399" s="180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  <c r="AA399" s="180"/>
    </row>
    <row r="400">
      <c r="A400" s="180"/>
      <c r="B400" s="180"/>
      <c r="C400" s="180"/>
      <c r="D400" s="180"/>
      <c r="E400" s="180"/>
      <c r="F400" s="180"/>
      <c r="G400" s="180"/>
      <c r="H400" s="180"/>
      <c r="I400" s="180"/>
      <c r="J400" s="180"/>
      <c r="K400" s="180"/>
      <c r="L400" s="180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  <c r="AA400" s="180"/>
    </row>
    <row r="401">
      <c r="A401" s="180"/>
      <c r="B401" s="180"/>
      <c r="C401" s="180"/>
      <c r="D401" s="180"/>
      <c r="E401" s="180"/>
      <c r="F401" s="180"/>
      <c r="G401" s="180"/>
      <c r="H401" s="180"/>
      <c r="I401" s="180"/>
      <c r="J401" s="180"/>
      <c r="K401" s="180"/>
      <c r="L401" s="180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  <c r="AA401" s="180"/>
    </row>
    <row r="402">
      <c r="A402" s="180"/>
      <c r="B402" s="180"/>
      <c r="C402" s="180"/>
      <c r="D402" s="180"/>
      <c r="E402" s="180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</row>
    <row r="403">
      <c r="A403" s="180"/>
      <c r="B403" s="180"/>
      <c r="C403" s="180"/>
      <c r="D403" s="180"/>
      <c r="E403" s="180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</row>
    <row r="404">
      <c r="A404" s="180"/>
      <c r="B404" s="180"/>
      <c r="C404" s="180"/>
      <c r="D404" s="180"/>
      <c r="E404" s="180"/>
      <c r="F404" s="180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</row>
    <row r="405">
      <c r="A405" s="180"/>
      <c r="B405" s="180"/>
      <c r="C405" s="180"/>
      <c r="D405" s="180"/>
      <c r="E405" s="180"/>
      <c r="F405" s="180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</row>
    <row r="406">
      <c r="A406" s="180"/>
      <c r="B406" s="180"/>
      <c r="C406" s="180"/>
      <c r="D406" s="180"/>
      <c r="E406" s="180"/>
      <c r="F406" s="180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</row>
    <row r="407">
      <c r="A407" s="180"/>
      <c r="B407" s="180"/>
      <c r="C407" s="180"/>
      <c r="D407" s="180"/>
      <c r="E407" s="180"/>
      <c r="F407" s="180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</row>
    <row r="408">
      <c r="A408" s="180"/>
      <c r="B408" s="180"/>
      <c r="C408" s="180"/>
      <c r="D408" s="180"/>
      <c r="E408" s="180"/>
      <c r="F408" s="180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</row>
    <row r="409">
      <c r="A409" s="180"/>
      <c r="B409" s="180"/>
      <c r="C409" s="180"/>
      <c r="D409" s="180"/>
      <c r="E409" s="180"/>
      <c r="F409" s="180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</row>
    <row r="410">
      <c r="A410" s="180"/>
      <c r="B410" s="180"/>
      <c r="C410" s="180"/>
      <c r="D410" s="180"/>
      <c r="E410" s="180"/>
      <c r="F410" s="180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</row>
    <row r="411">
      <c r="A411" s="180"/>
      <c r="B411" s="180"/>
      <c r="C411" s="180"/>
      <c r="D411" s="180"/>
      <c r="E411" s="180"/>
      <c r="F411" s="180"/>
      <c r="G411" s="180"/>
      <c r="H411" s="180"/>
      <c r="I411" s="180"/>
      <c r="J411" s="180"/>
      <c r="K411" s="180"/>
      <c r="L411" s="180"/>
      <c r="M411" s="180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  <c r="AA411" s="180"/>
    </row>
    <row r="412">
      <c r="A412" s="180"/>
      <c r="B412" s="180"/>
      <c r="C412" s="180"/>
      <c r="D412" s="180"/>
      <c r="E412" s="180"/>
      <c r="F412" s="180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</row>
    <row r="413">
      <c r="A413" s="180"/>
      <c r="B413" s="180"/>
      <c r="C413" s="180"/>
      <c r="D413" s="180"/>
      <c r="E413" s="180"/>
      <c r="F413" s="180"/>
      <c r="G413" s="180"/>
      <c r="H413" s="180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</row>
    <row r="414">
      <c r="A414" s="180"/>
      <c r="B414" s="180"/>
      <c r="C414" s="180"/>
      <c r="D414" s="180"/>
      <c r="E414" s="180"/>
      <c r="F414" s="180"/>
      <c r="G414" s="180"/>
      <c r="H414" s="180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</row>
    <row r="415">
      <c r="A415" s="180"/>
      <c r="B415" s="180"/>
      <c r="C415" s="180"/>
      <c r="D415" s="180"/>
      <c r="E415" s="180"/>
      <c r="F415" s="180"/>
      <c r="G415" s="180"/>
      <c r="H415" s="180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</row>
    <row r="416">
      <c r="A416" s="180"/>
      <c r="B416" s="180"/>
      <c r="C416" s="180"/>
      <c r="D416" s="180"/>
      <c r="E416" s="180"/>
      <c r="F416" s="180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</row>
    <row r="417">
      <c r="A417" s="180"/>
      <c r="B417" s="180"/>
      <c r="C417" s="180"/>
      <c r="D417" s="180"/>
      <c r="E417" s="180"/>
      <c r="F417" s="180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  <c r="AA417" s="180"/>
    </row>
    <row r="418">
      <c r="A418" s="180"/>
      <c r="B418" s="180"/>
      <c r="C418" s="180"/>
      <c r="D418" s="180"/>
      <c r="E418" s="180"/>
      <c r="F418" s="180"/>
      <c r="G418" s="180"/>
      <c r="H418" s="180"/>
      <c r="I418" s="180"/>
      <c r="J418" s="180"/>
      <c r="K418" s="180"/>
      <c r="L418" s="180"/>
      <c r="M418" s="180"/>
      <c r="N418" s="180"/>
      <c r="O418" s="180"/>
      <c r="P418" s="180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  <c r="AA418" s="180"/>
    </row>
    <row r="419">
      <c r="A419" s="180"/>
      <c r="B419" s="180"/>
      <c r="C419" s="180"/>
      <c r="D419" s="180"/>
      <c r="E419" s="180"/>
      <c r="F419" s="180"/>
      <c r="G419" s="180"/>
      <c r="H419" s="180"/>
      <c r="I419" s="180"/>
      <c r="J419" s="180"/>
      <c r="K419" s="180"/>
      <c r="L419" s="180"/>
      <c r="M419" s="180"/>
      <c r="N419" s="180"/>
      <c r="O419" s="180"/>
      <c r="P419" s="180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  <c r="AA419" s="180"/>
    </row>
    <row r="420">
      <c r="A420" s="180"/>
      <c r="B420" s="180"/>
      <c r="C420" s="180"/>
      <c r="D420" s="180"/>
      <c r="E420" s="180"/>
      <c r="F420" s="180"/>
      <c r="G420" s="180"/>
      <c r="H420" s="180"/>
      <c r="I420" s="180"/>
      <c r="J420" s="180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</row>
    <row r="421">
      <c r="A421" s="180"/>
      <c r="B421" s="180"/>
      <c r="C421" s="180"/>
      <c r="D421" s="180"/>
      <c r="E421" s="180"/>
      <c r="F421" s="180"/>
      <c r="G421" s="180"/>
      <c r="H421" s="180"/>
      <c r="I421" s="180"/>
      <c r="J421" s="180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</row>
    <row r="422">
      <c r="A422" s="180"/>
      <c r="B422" s="180"/>
      <c r="C422" s="180"/>
      <c r="D422" s="180"/>
      <c r="E422" s="180"/>
      <c r="F422" s="180"/>
      <c r="G422" s="180"/>
      <c r="H422" s="180"/>
      <c r="I422" s="180"/>
      <c r="J422" s="180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</row>
    <row r="423">
      <c r="A423" s="180"/>
      <c r="B423" s="180"/>
      <c r="C423" s="180"/>
      <c r="D423" s="180"/>
      <c r="E423" s="180"/>
      <c r="F423" s="180"/>
      <c r="G423" s="180"/>
      <c r="H423" s="180"/>
      <c r="I423" s="180"/>
      <c r="J423" s="180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</row>
    <row r="424">
      <c r="A424" s="180"/>
      <c r="B424" s="180"/>
      <c r="C424" s="180"/>
      <c r="D424" s="180"/>
      <c r="E424" s="180"/>
      <c r="F424" s="180"/>
      <c r="G424" s="180"/>
      <c r="H424" s="180"/>
      <c r="I424" s="180"/>
      <c r="J424" s="180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</row>
    <row r="425">
      <c r="A425" s="180"/>
      <c r="B425" s="180"/>
      <c r="C425" s="180"/>
      <c r="D425" s="180"/>
      <c r="E425" s="180"/>
      <c r="F425" s="180"/>
      <c r="G425" s="180"/>
      <c r="H425" s="180"/>
      <c r="I425" s="180"/>
      <c r="J425" s="180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</row>
    <row r="426">
      <c r="A426" s="180"/>
      <c r="B426" s="180"/>
      <c r="C426" s="180"/>
      <c r="D426" s="180"/>
      <c r="E426" s="180"/>
      <c r="F426" s="180"/>
      <c r="G426" s="180"/>
      <c r="H426" s="180"/>
      <c r="I426" s="180"/>
      <c r="J426" s="180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</row>
    <row r="427">
      <c r="A427" s="180"/>
      <c r="B427" s="180"/>
      <c r="C427" s="180"/>
      <c r="D427" s="180"/>
      <c r="E427" s="180"/>
      <c r="F427" s="180"/>
      <c r="G427" s="180"/>
      <c r="H427" s="180"/>
      <c r="I427" s="180"/>
      <c r="J427" s="180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</row>
    <row r="428">
      <c r="A428" s="180"/>
      <c r="B428" s="180"/>
      <c r="C428" s="180"/>
      <c r="D428" s="180"/>
      <c r="E428" s="180"/>
      <c r="F428" s="180"/>
      <c r="G428" s="180"/>
      <c r="H428" s="180"/>
      <c r="I428" s="180"/>
      <c r="J428" s="180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</row>
    <row r="429">
      <c r="A429" s="180"/>
      <c r="B429" s="180"/>
      <c r="C429" s="180"/>
      <c r="D429" s="180"/>
      <c r="E429" s="180"/>
      <c r="F429" s="180"/>
      <c r="G429" s="180"/>
      <c r="H429" s="180"/>
      <c r="I429" s="180"/>
      <c r="J429" s="180"/>
      <c r="K429" s="180"/>
      <c r="L429" s="180"/>
      <c r="M429" s="180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  <c r="AA429" s="180"/>
    </row>
    <row r="430">
      <c r="A430" s="180"/>
      <c r="B430" s="180"/>
      <c r="C430" s="180"/>
      <c r="D430" s="180"/>
      <c r="E430" s="180"/>
      <c r="F430" s="180"/>
      <c r="G430" s="180"/>
      <c r="H430" s="180"/>
      <c r="I430" s="180"/>
      <c r="J430" s="180"/>
      <c r="K430" s="180"/>
      <c r="L430" s="180"/>
      <c r="M430" s="180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  <c r="AA430" s="180"/>
    </row>
    <row r="431">
      <c r="A431" s="180"/>
      <c r="B431" s="180"/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</row>
    <row r="432">
      <c r="A432" s="180"/>
      <c r="B432" s="180"/>
      <c r="C432" s="180"/>
      <c r="D432" s="180"/>
      <c r="E432" s="180"/>
      <c r="F432" s="180"/>
      <c r="G432" s="180"/>
      <c r="H432" s="180"/>
      <c r="I432" s="180"/>
      <c r="J432" s="180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</row>
    <row r="433">
      <c r="A433" s="180"/>
      <c r="B433" s="180"/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</row>
    <row r="434">
      <c r="A434" s="180"/>
      <c r="B434" s="180"/>
      <c r="C434" s="180"/>
      <c r="D434" s="180"/>
      <c r="E434" s="180"/>
      <c r="F434" s="180"/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</row>
    <row r="435">
      <c r="A435" s="180"/>
      <c r="B435" s="180"/>
      <c r="C435" s="180"/>
      <c r="D435" s="180"/>
      <c r="E435" s="180"/>
      <c r="F435" s="180"/>
      <c r="G435" s="180"/>
      <c r="H435" s="180"/>
      <c r="I435" s="180"/>
      <c r="J435" s="180"/>
      <c r="K435" s="180"/>
      <c r="L435" s="180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  <c r="AA435" s="180"/>
    </row>
    <row r="436">
      <c r="A436" s="180"/>
      <c r="B436" s="180"/>
      <c r="C436" s="180"/>
      <c r="D436" s="180"/>
      <c r="E436" s="180"/>
      <c r="F436" s="180"/>
      <c r="G436" s="180"/>
      <c r="H436" s="180"/>
      <c r="I436" s="180"/>
      <c r="J436" s="180"/>
      <c r="K436" s="180"/>
      <c r="L436" s="180"/>
      <c r="M436" s="180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  <c r="AA436" s="180"/>
    </row>
    <row r="437">
      <c r="A437" s="180"/>
      <c r="B437" s="180"/>
      <c r="C437" s="180"/>
      <c r="D437" s="180"/>
      <c r="E437" s="180"/>
      <c r="F437" s="180"/>
      <c r="G437" s="180"/>
      <c r="H437" s="180"/>
      <c r="I437" s="180"/>
      <c r="J437" s="180"/>
      <c r="K437" s="180"/>
      <c r="L437" s="180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  <c r="AA437" s="180"/>
    </row>
    <row r="438">
      <c r="A438" s="180"/>
      <c r="B438" s="180"/>
      <c r="C438" s="180"/>
      <c r="D438" s="180"/>
      <c r="E438" s="180"/>
      <c r="F438" s="180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</row>
    <row r="439">
      <c r="A439" s="180"/>
      <c r="B439" s="180"/>
      <c r="C439" s="180"/>
      <c r="D439" s="180"/>
      <c r="E439" s="180"/>
      <c r="F439" s="180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</row>
    <row r="440">
      <c r="A440" s="180"/>
      <c r="B440" s="180"/>
      <c r="C440" s="180"/>
      <c r="D440" s="180"/>
      <c r="E440" s="180"/>
      <c r="F440" s="180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</row>
    <row r="441">
      <c r="A441" s="180"/>
      <c r="B441" s="180"/>
      <c r="C441" s="180"/>
      <c r="D441" s="180"/>
      <c r="E441" s="180"/>
      <c r="F441" s="180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</row>
    <row r="442">
      <c r="A442" s="180"/>
      <c r="B442" s="180"/>
      <c r="C442" s="180"/>
      <c r="D442" s="180"/>
      <c r="E442" s="180"/>
      <c r="F442" s="180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</row>
    <row r="443">
      <c r="A443" s="180"/>
      <c r="B443" s="180"/>
      <c r="C443" s="180"/>
      <c r="D443" s="180"/>
      <c r="E443" s="180"/>
      <c r="F443" s="180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</row>
    <row r="444">
      <c r="A444" s="180"/>
      <c r="B444" s="180"/>
      <c r="C444" s="180"/>
      <c r="D444" s="180"/>
      <c r="E444" s="180"/>
      <c r="F444" s="180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</row>
    <row r="445">
      <c r="A445" s="180"/>
      <c r="B445" s="180"/>
      <c r="C445" s="180"/>
      <c r="D445" s="180"/>
      <c r="E445" s="180"/>
      <c r="F445" s="180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</row>
    <row r="446">
      <c r="A446" s="180"/>
      <c r="B446" s="180"/>
      <c r="C446" s="180"/>
      <c r="D446" s="180"/>
      <c r="E446" s="180"/>
      <c r="F446" s="180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</row>
    <row r="447">
      <c r="A447" s="180"/>
      <c r="B447" s="180"/>
      <c r="C447" s="180"/>
      <c r="D447" s="180"/>
      <c r="E447" s="180"/>
      <c r="F447" s="180"/>
      <c r="G447" s="180"/>
      <c r="H447" s="180"/>
      <c r="I447" s="180"/>
      <c r="J447" s="180"/>
      <c r="K447" s="180"/>
      <c r="L447" s="180"/>
      <c r="M447" s="180"/>
      <c r="N447" s="180"/>
      <c r="O447" s="180"/>
      <c r="P447" s="180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  <c r="AA447" s="180"/>
    </row>
    <row r="448">
      <c r="A448" s="180"/>
      <c r="B448" s="180"/>
      <c r="C448" s="180"/>
      <c r="D448" s="180"/>
      <c r="E448" s="180"/>
      <c r="F448" s="180"/>
      <c r="G448" s="180"/>
      <c r="H448" s="180"/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</row>
    <row r="449">
      <c r="A449" s="180"/>
      <c r="B449" s="180"/>
      <c r="C449" s="180"/>
      <c r="D449" s="180"/>
      <c r="E449" s="180"/>
      <c r="F449" s="180"/>
      <c r="G449" s="180"/>
      <c r="H449" s="180"/>
      <c r="I449" s="180"/>
      <c r="J449" s="180"/>
      <c r="K449" s="180"/>
      <c r="L449" s="180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  <c r="AA449" s="180"/>
    </row>
    <row r="450">
      <c r="A450" s="180"/>
      <c r="B450" s="180"/>
      <c r="C450" s="180"/>
      <c r="D450" s="180"/>
      <c r="E450" s="180"/>
      <c r="F450" s="180"/>
      <c r="G450" s="180"/>
      <c r="H450" s="180"/>
      <c r="I450" s="180"/>
      <c r="J450" s="180"/>
      <c r="K450" s="180"/>
      <c r="L450" s="180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  <c r="AA450" s="180"/>
    </row>
    <row r="451">
      <c r="A451" s="180"/>
      <c r="B451" s="180"/>
      <c r="C451" s="180"/>
      <c r="D451" s="180"/>
      <c r="E451" s="180"/>
      <c r="F451" s="180"/>
      <c r="G451" s="180"/>
      <c r="H451" s="180"/>
      <c r="I451" s="180"/>
      <c r="J451" s="180"/>
      <c r="K451" s="180"/>
      <c r="L451" s="180"/>
      <c r="M451" s="180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  <c r="AA451" s="180"/>
    </row>
    <row r="452">
      <c r="A452" s="180"/>
      <c r="B452" s="180"/>
      <c r="C452" s="180"/>
      <c r="D452" s="180"/>
      <c r="E452" s="180"/>
      <c r="F452" s="180"/>
      <c r="G452" s="180"/>
      <c r="H452" s="180"/>
      <c r="I452" s="180"/>
      <c r="J452" s="180"/>
      <c r="K452" s="180"/>
      <c r="L452" s="180"/>
      <c r="M452" s="180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  <c r="AA452" s="180"/>
    </row>
    <row r="453">
      <c r="A453" s="180"/>
      <c r="B453" s="18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</row>
    <row r="454">
      <c r="A454" s="180"/>
      <c r="B454" s="180"/>
      <c r="C454" s="180"/>
      <c r="D454" s="180"/>
      <c r="E454" s="180"/>
      <c r="F454" s="180"/>
      <c r="G454" s="180"/>
      <c r="H454" s="180"/>
      <c r="I454" s="180"/>
      <c r="J454" s="180"/>
      <c r="K454" s="180"/>
      <c r="L454" s="180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  <c r="AA454" s="180"/>
    </row>
    <row r="455">
      <c r="A455" s="180"/>
      <c r="B455" s="180"/>
      <c r="C455" s="180"/>
      <c r="D455" s="180"/>
      <c r="E455" s="180"/>
      <c r="F455" s="180"/>
      <c r="G455" s="180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  <c r="AA455" s="180"/>
    </row>
    <row r="456">
      <c r="A456" s="180"/>
      <c r="B456" s="180"/>
      <c r="C456" s="180"/>
      <c r="D456" s="180"/>
      <c r="E456" s="180"/>
      <c r="F456" s="180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</row>
    <row r="457">
      <c r="A457" s="180"/>
      <c r="B457" s="180"/>
      <c r="C457" s="180"/>
      <c r="D457" s="180"/>
      <c r="E457" s="180"/>
      <c r="F457" s="180"/>
      <c r="G457" s="180"/>
      <c r="H457" s="180"/>
      <c r="I457" s="180"/>
      <c r="J457" s="180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</row>
    <row r="458">
      <c r="A458" s="180"/>
      <c r="B458" s="180"/>
      <c r="C458" s="180"/>
      <c r="D458" s="180"/>
      <c r="E458" s="180"/>
      <c r="F458" s="180"/>
      <c r="G458" s="180"/>
      <c r="H458" s="180"/>
      <c r="I458" s="180"/>
      <c r="J458" s="180"/>
      <c r="K458" s="180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</row>
    <row r="459">
      <c r="A459" s="180"/>
      <c r="B459" s="180"/>
      <c r="C459" s="180"/>
      <c r="D459" s="180"/>
      <c r="E459" s="180"/>
      <c r="F459" s="180"/>
      <c r="G459" s="180"/>
      <c r="H459" s="180"/>
      <c r="I459" s="180"/>
      <c r="J459" s="180"/>
      <c r="K459" s="180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</row>
    <row r="460">
      <c r="A460" s="180"/>
      <c r="B460" s="180"/>
      <c r="C460" s="180"/>
      <c r="D460" s="180"/>
      <c r="E460" s="180"/>
      <c r="F460" s="180"/>
      <c r="G460" s="180"/>
      <c r="H460" s="180"/>
      <c r="I460" s="180"/>
      <c r="J460" s="180"/>
      <c r="K460" s="180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</row>
    <row r="461">
      <c r="A461" s="180"/>
      <c r="B461" s="180"/>
      <c r="C461" s="180"/>
      <c r="D461" s="180"/>
      <c r="E461" s="180"/>
      <c r="F461" s="180"/>
      <c r="G461" s="180"/>
      <c r="H461" s="180"/>
      <c r="I461" s="180"/>
      <c r="J461" s="180"/>
      <c r="K461" s="180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</row>
    <row r="462">
      <c r="A462" s="180"/>
      <c r="B462" s="180"/>
      <c r="C462" s="180"/>
      <c r="D462" s="180"/>
      <c r="E462" s="180"/>
      <c r="F462" s="180"/>
      <c r="G462" s="180"/>
      <c r="H462" s="180"/>
      <c r="I462" s="180"/>
      <c r="J462" s="180"/>
      <c r="K462" s="180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</row>
    <row r="463">
      <c r="A463" s="180"/>
      <c r="B463" s="180"/>
      <c r="C463" s="180"/>
      <c r="D463" s="180"/>
      <c r="E463" s="180"/>
      <c r="F463" s="180"/>
      <c r="G463" s="180"/>
      <c r="H463" s="180"/>
      <c r="I463" s="180"/>
      <c r="J463" s="180"/>
      <c r="K463" s="180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</row>
    <row r="464">
      <c r="A464" s="180"/>
      <c r="B464" s="180"/>
      <c r="C464" s="180"/>
      <c r="D464" s="180"/>
      <c r="E464" s="180"/>
      <c r="F464" s="180"/>
      <c r="G464" s="180"/>
      <c r="H464" s="180"/>
      <c r="I464" s="180"/>
      <c r="J464" s="180"/>
      <c r="K464" s="180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</row>
    <row r="465">
      <c r="A465" s="180"/>
      <c r="B465" s="180"/>
      <c r="C465" s="180"/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</row>
    <row r="466">
      <c r="A466" s="180"/>
      <c r="B466" s="180"/>
      <c r="C466" s="180"/>
      <c r="D466" s="180"/>
      <c r="E466" s="180"/>
      <c r="F466" s="180"/>
      <c r="G466" s="180"/>
      <c r="H466" s="180"/>
      <c r="I466" s="180"/>
      <c r="J466" s="180"/>
      <c r="K466" s="180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  <c r="AA466" s="180"/>
    </row>
    <row r="467">
      <c r="A467" s="180"/>
      <c r="B467" s="180"/>
      <c r="C467" s="180"/>
      <c r="D467" s="180"/>
      <c r="E467" s="180"/>
      <c r="F467" s="180"/>
      <c r="G467" s="180"/>
      <c r="H467" s="180"/>
      <c r="I467" s="180"/>
      <c r="J467" s="180"/>
      <c r="K467" s="180"/>
      <c r="L467" s="180"/>
      <c r="M467" s="180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  <c r="AA467" s="180"/>
    </row>
    <row r="468">
      <c r="A468" s="180"/>
      <c r="B468" s="180"/>
      <c r="C468" s="180"/>
      <c r="D468" s="180"/>
      <c r="E468" s="180"/>
      <c r="F468" s="180"/>
      <c r="G468" s="180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  <c r="AA468" s="180"/>
    </row>
    <row r="469">
      <c r="A469" s="180"/>
      <c r="B469" s="180"/>
      <c r="C469" s="180"/>
      <c r="D469" s="180"/>
      <c r="E469" s="180"/>
      <c r="F469" s="180"/>
      <c r="G469" s="180"/>
      <c r="H469" s="180"/>
      <c r="I469" s="180"/>
      <c r="J469" s="180"/>
      <c r="K469" s="180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  <c r="AA469" s="180"/>
    </row>
    <row r="470">
      <c r="A470" s="180"/>
      <c r="B470" s="180"/>
      <c r="C470" s="180"/>
      <c r="D470" s="180"/>
      <c r="E470" s="180"/>
      <c r="F470" s="180"/>
      <c r="G470" s="180"/>
      <c r="H470" s="180"/>
      <c r="I470" s="180"/>
      <c r="J470" s="180"/>
      <c r="K470" s="180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  <c r="AA470" s="180"/>
    </row>
    <row r="471">
      <c r="A471" s="180"/>
      <c r="B471" s="180"/>
      <c r="C471" s="180"/>
      <c r="D471" s="180"/>
      <c r="E471" s="180"/>
      <c r="F471" s="180"/>
      <c r="G471" s="180"/>
      <c r="H471" s="180"/>
      <c r="I471" s="180"/>
      <c r="J471" s="180"/>
      <c r="K471" s="180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  <c r="AA471" s="180"/>
    </row>
    <row r="472">
      <c r="A472" s="180"/>
      <c r="B472" s="180"/>
      <c r="C472" s="180"/>
      <c r="D472" s="180"/>
      <c r="E472" s="180"/>
      <c r="F472" s="180"/>
      <c r="G472" s="180"/>
      <c r="H472" s="180"/>
      <c r="I472" s="180"/>
      <c r="J472" s="180"/>
      <c r="K472" s="180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  <c r="AA472" s="180"/>
    </row>
    <row r="473">
      <c r="A473" s="180"/>
      <c r="B473" s="180"/>
      <c r="C473" s="180"/>
      <c r="D473" s="180"/>
      <c r="E473" s="180"/>
      <c r="F473" s="180"/>
      <c r="G473" s="180"/>
      <c r="H473" s="180"/>
      <c r="I473" s="180"/>
      <c r="J473" s="180"/>
      <c r="K473" s="180"/>
      <c r="L473" s="180"/>
      <c r="M473" s="180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  <c r="AA473" s="180"/>
    </row>
    <row r="474">
      <c r="A474" s="180"/>
      <c r="B474" s="180"/>
      <c r="C474" s="180"/>
      <c r="D474" s="180"/>
      <c r="E474" s="180"/>
      <c r="F474" s="180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</row>
    <row r="475">
      <c r="A475" s="180"/>
      <c r="B475" s="180"/>
      <c r="C475" s="180"/>
      <c r="D475" s="180"/>
      <c r="E475" s="180"/>
      <c r="F475" s="180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</row>
    <row r="476">
      <c r="A476" s="180"/>
      <c r="B476" s="180"/>
      <c r="C476" s="180"/>
      <c r="D476" s="180"/>
      <c r="E476" s="180"/>
      <c r="F476" s="180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</row>
    <row r="477">
      <c r="A477" s="180"/>
      <c r="B477" s="180"/>
      <c r="C477" s="180"/>
      <c r="D477" s="180"/>
      <c r="E477" s="180"/>
      <c r="F477" s="180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</row>
    <row r="478">
      <c r="A478" s="180"/>
      <c r="B478" s="180"/>
      <c r="C478" s="180"/>
      <c r="D478" s="180"/>
      <c r="E478" s="180"/>
      <c r="F478" s="180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</row>
    <row r="479">
      <c r="A479" s="180"/>
      <c r="B479" s="180"/>
      <c r="C479" s="180"/>
      <c r="D479" s="180"/>
      <c r="E479" s="180"/>
      <c r="F479" s="180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</row>
    <row r="480">
      <c r="A480" s="180"/>
      <c r="B480" s="180"/>
      <c r="C480" s="180"/>
      <c r="D480" s="180"/>
      <c r="E480" s="180"/>
      <c r="F480" s="180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</row>
    <row r="481">
      <c r="A481" s="180"/>
      <c r="B481" s="180"/>
      <c r="C481" s="180"/>
      <c r="D481" s="180"/>
      <c r="E481" s="180"/>
      <c r="F481" s="180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</row>
    <row r="482">
      <c r="A482" s="180"/>
      <c r="B482" s="180"/>
      <c r="C482" s="180"/>
      <c r="D482" s="180"/>
      <c r="E482" s="180"/>
      <c r="F482" s="180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</row>
    <row r="483">
      <c r="A483" s="180"/>
      <c r="B483" s="180"/>
      <c r="C483" s="180"/>
      <c r="D483" s="180"/>
      <c r="E483" s="180"/>
      <c r="F483" s="180"/>
      <c r="G483" s="180"/>
      <c r="H483" s="180"/>
      <c r="I483" s="180"/>
      <c r="J483" s="180"/>
      <c r="K483" s="180"/>
      <c r="L483" s="180"/>
      <c r="M483" s="180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  <c r="AA483" s="180"/>
    </row>
    <row r="484">
      <c r="A484" s="180"/>
      <c r="B484" s="180"/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</row>
    <row r="485">
      <c r="A485" s="180"/>
      <c r="B485" s="180"/>
      <c r="C485" s="180"/>
      <c r="D485" s="180"/>
      <c r="E485" s="180"/>
      <c r="F485" s="180"/>
      <c r="G485" s="180"/>
      <c r="H485" s="180"/>
      <c r="I485" s="180"/>
      <c r="J485" s="180"/>
      <c r="K485" s="180"/>
      <c r="L485" s="180"/>
      <c r="M485" s="180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  <c r="AA485" s="180"/>
    </row>
    <row r="486">
      <c r="A486" s="180"/>
      <c r="B486" s="180"/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</row>
    <row r="487">
      <c r="A487" s="180"/>
      <c r="B487" s="180"/>
      <c r="C487" s="180"/>
      <c r="D487" s="180"/>
      <c r="E487" s="180"/>
      <c r="F487" s="180"/>
      <c r="G487" s="180"/>
      <c r="H487" s="180"/>
      <c r="I487" s="180"/>
      <c r="J487" s="180"/>
      <c r="K487" s="180"/>
      <c r="L487" s="180"/>
      <c r="M487" s="180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  <c r="AA487" s="180"/>
    </row>
    <row r="488">
      <c r="A488" s="180"/>
      <c r="B488" s="180"/>
      <c r="C488" s="180"/>
      <c r="D488" s="180"/>
      <c r="E488" s="180"/>
      <c r="F488" s="180"/>
      <c r="G488" s="180"/>
      <c r="H488" s="180"/>
      <c r="I488" s="180"/>
      <c r="J488" s="180"/>
      <c r="K488" s="180"/>
      <c r="L488" s="180"/>
      <c r="M488" s="180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  <c r="AA488" s="180"/>
    </row>
    <row r="489">
      <c r="A489" s="180"/>
      <c r="B489" s="180"/>
      <c r="C489" s="180"/>
      <c r="D489" s="180"/>
      <c r="E489" s="180"/>
      <c r="F489" s="180"/>
      <c r="G489" s="180"/>
      <c r="H489" s="180"/>
      <c r="I489" s="180"/>
      <c r="J489" s="180"/>
      <c r="K489" s="180"/>
      <c r="L489" s="180"/>
      <c r="M489" s="180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  <c r="AA489" s="180"/>
    </row>
    <row r="490">
      <c r="A490" s="180"/>
      <c r="B490" s="180"/>
      <c r="C490" s="180"/>
      <c r="D490" s="180"/>
      <c r="E490" s="180"/>
      <c r="F490" s="180"/>
      <c r="G490" s="180"/>
      <c r="H490" s="180"/>
      <c r="I490" s="180"/>
      <c r="J490" s="180"/>
      <c r="K490" s="180"/>
      <c r="L490" s="180"/>
      <c r="M490" s="180"/>
      <c r="N490" s="180"/>
      <c r="O490" s="180"/>
      <c r="P490" s="180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  <c r="AA490" s="180"/>
    </row>
    <row r="491">
      <c r="A491" s="180"/>
      <c r="B491" s="180"/>
      <c r="C491" s="180"/>
      <c r="D491" s="180"/>
      <c r="E491" s="180"/>
      <c r="F491" s="180"/>
      <c r="G491" s="180"/>
      <c r="H491" s="180"/>
      <c r="I491" s="180"/>
      <c r="J491" s="180"/>
      <c r="K491" s="180"/>
      <c r="L491" s="180"/>
      <c r="M491" s="180"/>
      <c r="N491" s="180"/>
      <c r="O491" s="180"/>
      <c r="P491" s="180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  <c r="AA491" s="180"/>
    </row>
    <row r="492">
      <c r="A492" s="180"/>
      <c r="B492" s="180"/>
      <c r="C492" s="180"/>
      <c r="D492" s="180"/>
      <c r="E492" s="180"/>
      <c r="F492" s="180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</row>
    <row r="493">
      <c r="A493" s="180"/>
      <c r="B493" s="180"/>
      <c r="C493" s="180"/>
      <c r="D493" s="180"/>
      <c r="E493" s="180"/>
      <c r="F493" s="180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</row>
    <row r="494">
      <c r="A494" s="180"/>
      <c r="B494" s="180"/>
      <c r="C494" s="180"/>
      <c r="D494" s="180"/>
      <c r="E494" s="180"/>
      <c r="F494" s="180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</row>
    <row r="495">
      <c r="A495" s="180"/>
      <c r="B495" s="180"/>
      <c r="C495" s="180"/>
      <c r="D495" s="180"/>
      <c r="E495" s="180"/>
      <c r="F495" s="180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</row>
    <row r="496">
      <c r="A496" s="180"/>
      <c r="B496" s="180"/>
      <c r="C496" s="180"/>
      <c r="D496" s="180"/>
      <c r="E496" s="180"/>
      <c r="F496" s="180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</row>
    <row r="497">
      <c r="A497" s="180"/>
      <c r="B497" s="180"/>
      <c r="C497" s="180"/>
      <c r="D497" s="180"/>
      <c r="E497" s="180"/>
      <c r="F497" s="180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</row>
    <row r="498">
      <c r="A498" s="180"/>
      <c r="B498" s="180"/>
      <c r="C498" s="180"/>
      <c r="D498" s="180"/>
      <c r="E498" s="180"/>
      <c r="F498" s="180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</row>
    <row r="499">
      <c r="A499" s="180"/>
      <c r="B499" s="180"/>
      <c r="C499" s="180"/>
      <c r="D499" s="180"/>
      <c r="E499" s="180"/>
      <c r="F499" s="180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</row>
    <row r="500">
      <c r="A500" s="180"/>
      <c r="B500" s="180"/>
      <c r="C500" s="180"/>
      <c r="D500" s="180"/>
      <c r="E500" s="180"/>
      <c r="F500" s="180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</row>
    <row r="501">
      <c r="A501" s="180"/>
      <c r="B501" s="180"/>
      <c r="C501" s="180"/>
      <c r="D501" s="180"/>
      <c r="E501" s="180"/>
      <c r="F501" s="180"/>
      <c r="G501" s="180"/>
      <c r="H501" s="180"/>
      <c r="I501" s="180"/>
      <c r="J501" s="180"/>
      <c r="K501" s="180"/>
      <c r="L501" s="180"/>
      <c r="M501" s="180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</row>
    <row r="502">
      <c r="A502" s="180"/>
      <c r="B502" s="180"/>
      <c r="C502" s="180"/>
      <c r="D502" s="180"/>
      <c r="E502" s="180"/>
      <c r="F502" s="180"/>
      <c r="G502" s="180"/>
      <c r="H502" s="180"/>
      <c r="I502" s="180"/>
      <c r="J502" s="180"/>
      <c r="K502" s="180"/>
      <c r="L502" s="180"/>
      <c r="M502" s="180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</row>
    <row r="503">
      <c r="A503" s="180"/>
      <c r="B503" s="180"/>
      <c r="C503" s="180"/>
      <c r="D503" s="180"/>
      <c r="E503" s="180"/>
      <c r="F503" s="180"/>
      <c r="G503" s="180"/>
      <c r="H503" s="180"/>
      <c r="I503" s="180"/>
      <c r="J503" s="180"/>
      <c r="K503" s="180"/>
      <c r="L503" s="180"/>
      <c r="M503" s="180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</row>
    <row r="504">
      <c r="A504" s="180"/>
      <c r="B504" s="180"/>
      <c r="C504" s="180"/>
      <c r="D504" s="180"/>
      <c r="E504" s="180"/>
      <c r="F504" s="180"/>
      <c r="G504" s="180"/>
      <c r="H504" s="180"/>
      <c r="I504" s="180"/>
      <c r="J504" s="180"/>
      <c r="K504" s="180"/>
      <c r="L504" s="180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</row>
    <row r="505">
      <c r="A505" s="180"/>
      <c r="B505" s="180"/>
      <c r="C505" s="180"/>
      <c r="D505" s="180"/>
      <c r="E505" s="180"/>
      <c r="F505" s="180"/>
      <c r="G505" s="180"/>
      <c r="H505" s="180"/>
      <c r="I505" s="180"/>
      <c r="J505" s="180"/>
      <c r="K505" s="180"/>
      <c r="L505" s="180"/>
      <c r="M505" s="180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</row>
    <row r="506">
      <c r="A506" s="180"/>
      <c r="B506" s="180"/>
      <c r="C506" s="180"/>
      <c r="D506" s="180"/>
      <c r="E506" s="180"/>
      <c r="F506" s="180"/>
      <c r="G506" s="180"/>
      <c r="H506" s="180"/>
      <c r="I506" s="180"/>
      <c r="J506" s="180"/>
      <c r="K506" s="180"/>
      <c r="L506" s="180"/>
      <c r="M506" s="180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  <c r="AA506" s="180"/>
    </row>
    <row r="507">
      <c r="A507" s="180"/>
      <c r="B507" s="180"/>
      <c r="C507" s="180"/>
      <c r="D507" s="180"/>
      <c r="E507" s="180"/>
      <c r="F507" s="180"/>
      <c r="G507" s="180"/>
      <c r="H507" s="180"/>
      <c r="I507" s="180"/>
      <c r="J507" s="180"/>
      <c r="K507" s="180"/>
      <c r="L507" s="180"/>
      <c r="M507" s="180"/>
      <c r="N507" s="180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  <c r="AA507" s="180"/>
    </row>
    <row r="508">
      <c r="A508" s="180"/>
      <c r="B508" s="180"/>
      <c r="C508" s="180"/>
      <c r="D508" s="180"/>
      <c r="E508" s="180"/>
      <c r="F508" s="180"/>
      <c r="G508" s="180"/>
      <c r="H508" s="180"/>
      <c r="I508" s="180"/>
      <c r="J508" s="180"/>
      <c r="K508" s="180"/>
      <c r="L508" s="180"/>
      <c r="M508" s="180"/>
      <c r="N508" s="180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  <c r="AA508" s="180"/>
    </row>
    <row r="509">
      <c r="A509" s="180"/>
      <c r="B509" s="180"/>
      <c r="C509" s="180"/>
      <c r="D509" s="180"/>
      <c r="E509" s="180"/>
      <c r="F509" s="180"/>
      <c r="G509" s="180"/>
      <c r="H509" s="180"/>
      <c r="I509" s="180"/>
      <c r="J509" s="180"/>
      <c r="K509" s="180"/>
      <c r="L509" s="180"/>
      <c r="M509" s="180"/>
      <c r="N509" s="180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  <c r="AA509" s="180"/>
    </row>
    <row r="510">
      <c r="A510" s="180"/>
      <c r="B510" s="180"/>
      <c r="C510" s="180"/>
      <c r="D510" s="180"/>
      <c r="E510" s="180"/>
      <c r="F510" s="180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</row>
    <row r="511">
      <c r="A511" s="180"/>
      <c r="B511" s="180"/>
      <c r="C511" s="180"/>
      <c r="D511" s="180"/>
      <c r="E511" s="180"/>
      <c r="F511" s="180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</row>
    <row r="512">
      <c r="A512" s="180"/>
      <c r="B512" s="180"/>
      <c r="C512" s="180"/>
      <c r="D512" s="180"/>
      <c r="E512" s="180"/>
      <c r="F512" s="180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</row>
    <row r="513">
      <c r="A513" s="180"/>
      <c r="B513" s="180"/>
      <c r="C513" s="180"/>
      <c r="D513" s="180"/>
      <c r="E513" s="180"/>
      <c r="F513" s="180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</row>
    <row r="514">
      <c r="A514" s="180"/>
      <c r="B514" s="180"/>
      <c r="C514" s="180"/>
      <c r="D514" s="180"/>
      <c r="E514" s="180"/>
      <c r="F514" s="180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</row>
    <row r="515">
      <c r="A515" s="180"/>
      <c r="B515" s="180"/>
      <c r="C515" s="180"/>
      <c r="D515" s="180"/>
      <c r="E515" s="180"/>
      <c r="F515" s="180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</row>
    <row r="516">
      <c r="A516" s="180"/>
      <c r="B516" s="180"/>
      <c r="C516" s="180"/>
      <c r="D516" s="180"/>
      <c r="E516" s="180"/>
      <c r="F516" s="180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</row>
    <row r="517">
      <c r="A517" s="180"/>
      <c r="B517" s="180"/>
      <c r="C517" s="180"/>
      <c r="D517" s="180"/>
      <c r="E517" s="180"/>
      <c r="F517" s="180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</row>
    <row r="518">
      <c r="A518" s="180"/>
      <c r="B518" s="180"/>
      <c r="C518" s="180"/>
      <c r="D518" s="180"/>
      <c r="E518" s="180"/>
      <c r="F518" s="180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</row>
    <row r="519">
      <c r="A519" s="180"/>
      <c r="B519" s="180"/>
      <c r="C519" s="180"/>
      <c r="D519" s="180"/>
      <c r="E519" s="180"/>
      <c r="F519" s="180"/>
      <c r="G519" s="180"/>
      <c r="H519" s="180"/>
      <c r="I519" s="180"/>
      <c r="J519" s="180"/>
      <c r="K519" s="180"/>
      <c r="L519" s="180"/>
      <c r="M519" s="180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  <c r="AA519" s="180"/>
    </row>
    <row r="520">
      <c r="A520" s="180"/>
      <c r="B520" s="180"/>
      <c r="C520" s="180"/>
      <c r="D520" s="180"/>
      <c r="E520" s="180"/>
      <c r="F520" s="180"/>
      <c r="G520" s="180"/>
      <c r="H520" s="180"/>
      <c r="I520" s="180"/>
      <c r="J520" s="180"/>
      <c r="K520" s="180"/>
      <c r="L520" s="180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  <c r="AA520" s="180"/>
    </row>
    <row r="521">
      <c r="A521" s="180"/>
      <c r="B521" s="180"/>
      <c r="C521" s="180"/>
      <c r="D521" s="180"/>
      <c r="E521" s="180"/>
      <c r="F521" s="180"/>
      <c r="G521" s="180"/>
      <c r="H521" s="180"/>
      <c r="I521" s="180"/>
      <c r="J521" s="180"/>
      <c r="K521" s="180"/>
      <c r="L521" s="180"/>
      <c r="M521" s="180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  <c r="AA521" s="180"/>
    </row>
    <row r="522">
      <c r="A522" s="180"/>
      <c r="B522" s="180"/>
      <c r="C522" s="180"/>
      <c r="D522" s="180"/>
      <c r="E522" s="180"/>
      <c r="F522" s="180"/>
      <c r="G522" s="180"/>
      <c r="H522" s="180"/>
      <c r="I522" s="180"/>
      <c r="J522" s="180"/>
      <c r="K522" s="180"/>
      <c r="L522" s="180"/>
      <c r="M522" s="180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  <c r="AA522" s="180"/>
    </row>
    <row r="523">
      <c r="A523" s="180"/>
      <c r="B523" s="180"/>
      <c r="C523" s="180"/>
      <c r="D523" s="180"/>
      <c r="E523" s="180"/>
      <c r="F523" s="180"/>
      <c r="G523" s="180"/>
      <c r="H523" s="180"/>
      <c r="I523" s="180"/>
      <c r="J523" s="180"/>
      <c r="K523" s="180"/>
      <c r="L523" s="180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  <c r="AA523" s="180"/>
    </row>
    <row r="524">
      <c r="A524" s="180"/>
      <c r="B524" s="180"/>
      <c r="C524" s="180"/>
      <c r="D524" s="180"/>
      <c r="E524" s="180"/>
      <c r="F524" s="180"/>
      <c r="G524" s="180"/>
      <c r="H524" s="180"/>
      <c r="I524" s="180"/>
      <c r="J524" s="180"/>
      <c r="K524" s="180"/>
      <c r="L524" s="180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  <c r="AA524" s="180"/>
    </row>
    <row r="525">
      <c r="A525" s="180"/>
      <c r="B525" s="180"/>
      <c r="C525" s="180"/>
      <c r="D525" s="180"/>
      <c r="E525" s="180"/>
      <c r="F525" s="180"/>
      <c r="G525" s="180"/>
      <c r="H525" s="180"/>
      <c r="I525" s="180"/>
      <c r="J525" s="180"/>
      <c r="K525" s="180"/>
      <c r="L525" s="180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</row>
    <row r="526">
      <c r="A526" s="180"/>
      <c r="B526" s="180"/>
      <c r="C526" s="180"/>
      <c r="D526" s="180"/>
      <c r="E526" s="180"/>
      <c r="F526" s="180"/>
      <c r="G526" s="180"/>
      <c r="H526" s="180"/>
      <c r="I526" s="180"/>
      <c r="J526" s="180"/>
      <c r="K526" s="180"/>
      <c r="L526" s="180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  <c r="AA526" s="180"/>
    </row>
    <row r="527">
      <c r="A527" s="180"/>
      <c r="B527" s="180"/>
      <c r="C527" s="180"/>
      <c r="D527" s="180"/>
      <c r="E527" s="180"/>
      <c r="F527" s="180"/>
      <c r="G527" s="180"/>
      <c r="H527" s="180"/>
      <c r="I527" s="180"/>
      <c r="J527" s="180"/>
      <c r="K527" s="180"/>
      <c r="L527" s="180"/>
      <c r="M527" s="180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  <c r="AA527" s="180"/>
    </row>
    <row r="528">
      <c r="A528" s="180"/>
      <c r="B528" s="180"/>
      <c r="C528" s="180"/>
      <c r="D528" s="180"/>
      <c r="E528" s="180"/>
      <c r="F528" s="180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</row>
    <row r="529">
      <c r="A529" s="180"/>
      <c r="B529" s="180"/>
      <c r="C529" s="180"/>
      <c r="D529" s="180"/>
      <c r="E529" s="180"/>
      <c r="F529" s="180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</row>
    <row r="530">
      <c r="A530" s="180"/>
      <c r="B530" s="180"/>
      <c r="C530" s="180"/>
      <c r="D530" s="180"/>
      <c r="E530" s="180"/>
      <c r="F530" s="180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</row>
    <row r="531">
      <c r="A531" s="180"/>
      <c r="B531" s="180"/>
      <c r="C531" s="180"/>
      <c r="D531" s="180"/>
      <c r="E531" s="180"/>
      <c r="F531" s="180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</row>
    <row r="532">
      <c r="A532" s="180"/>
      <c r="B532" s="180"/>
      <c r="C532" s="180"/>
      <c r="D532" s="180"/>
      <c r="E532" s="180"/>
      <c r="F532" s="180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</row>
    <row r="533">
      <c r="A533" s="180"/>
      <c r="B533" s="180"/>
      <c r="C533" s="180"/>
      <c r="D533" s="180"/>
      <c r="E533" s="180"/>
      <c r="F533" s="180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</row>
    <row r="534">
      <c r="A534" s="180"/>
      <c r="B534" s="180"/>
      <c r="C534" s="180"/>
      <c r="D534" s="180"/>
      <c r="E534" s="180"/>
      <c r="F534" s="180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</row>
    <row r="535">
      <c r="A535" s="180"/>
      <c r="B535" s="180"/>
      <c r="C535" s="180"/>
      <c r="D535" s="180"/>
      <c r="E535" s="180"/>
      <c r="F535" s="180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</row>
    <row r="536">
      <c r="A536" s="180"/>
      <c r="B536" s="180"/>
      <c r="C536" s="180"/>
      <c r="D536" s="180"/>
      <c r="E536" s="180"/>
      <c r="F536" s="180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</row>
    <row r="537">
      <c r="A537" s="180"/>
      <c r="B537" s="180"/>
      <c r="C537" s="180"/>
      <c r="D537" s="180"/>
      <c r="E537" s="180"/>
      <c r="F537" s="180"/>
      <c r="G537" s="180"/>
      <c r="H537" s="180"/>
      <c r="I537" s="180"/>
      <c r="J537" s="180"/>
      <c r="K537" s="180"/>
      <c r="L537" s="180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  <c r="AA537" s="180"/>
    </row>
    <row r="538">
      <c r="A538" s="180"/>
      <c r="B538" s="180"/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</row>
    <row r="539">
      <c r="A539" s="180"/>
      <c r="B539" s="180"/>
      <c r="C539" s="180"/>
      <c r="D539" s="180"/>
      <c r="E539" s="180"/>
      <c r="F539" s="180"/>
      <c r="G539" s="180"/>
      <c r="H539" s="180"/>
      <c r="I539" s="180"/>
      <c r="J539" s="180"/>
      <c r="K539" s="180"/>
      <c r="L539" s="180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  <c r="AA539" s="180"/>
    </row>
    <row r="540">
      <c r="A540" s="180"/>
      <c r="B540" s="180"/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</row>
    <row r="541">
      <c r="A541" s="180"/>
      <c r="B541" s="180"/>
      <c r="C541" s="180"/>
      <c r="D541" s="180"/>
      <c r="E541" s="180"/>
      <c r="F541" s="180"/>
      <c r="G541" s="180"/>
      <c r="H541" s="180"/>
      <c r="I541" s="180"/>
      <c r="J541" s="180"/>
      <c r="K541" s="180"/>
      <c r="L541" s="180"/>
      <c r="M541" s="180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  <c r="AA541" s="180"/>
    </row>
    <row r="542">
      <c r="A542" s="180"/>
      <c r="B542" s="180"/>
      <c r="C542" s="180"/>
      <c r="D542" s="180"/>
      <c r="E542" s="180"/>
      <c r="F542" s="180"/>
      <c r="G542" s="180"/>
      <c r="H542" s="180"/>
      <c r="I542" s="180"/>
      <c r="J542" s="180"/>
      <c r="K542" s="180"/>
      <c r="L542" s="180"/>
      <c r="M542" s="180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  <c r="AA542" s="180"/>
    </row>
    <row r="543">
      <c r="A543" s="180"/>
      <c r="B543" s="180"/>
      <c r="C543" s="180"/>
      <c r="D543" s="180"/>
      <c r="E543" s="180"/>
      <c r="F543" s="180"/>
      <c r="G543" s="180"/>
      <c r="H543" s="180"/>
      <c r="I543" s="180"/>
      <c r="J543" s="180"/>
      <c r="K543" s="180"/>
      <c r="L543" s="180"/>
      <c r="M543" s="180"/>
      <c r="N543" s="180"/>
      <c r="O543" s="180"/>
      <c r="P543" s="180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  <c r="AA543" s="180"/>
    </row>
    <row r="544">
      <c r="A544" s="180"/>
      <c r="B544" s="180"/>
      <c r="C544" s="180"/>
      <c r="D544" s="180"/>
      <c r="E544" s="180"/>
      <c r="F544" s="180"/>
      <c r="G544" s="180"/>
      <c r="H544" s="180"/>
      <c r="I544" s="180"/>
      <c r="J544" s="180"/>
      <c r="K544" s="180"/>
      <c r="L544" s="180"/>
      <c r="M544" s="180"/>
      <c r="N544" s="180"/>
      <c r="O544" s="180"/>
      <c r="P544" s="180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  <c r="AA544" s="180"/>
    </row>
    <row r="545">
      <c r="A545" s="180"/>
      <c r="B545" s="180"/>
      <c r="C545" s="180"/>
      <c r="D545" s="180"/>
      <c r="E545" s="180"/>
      <c r="F545" s="180"/>
      <c r="G545" s="180"/>
      <c r="H545" s="180"/>
      <c r="I545" s="180"/>
      <c r="J545" s="180"/>
      <c r="K545" s="180"/>
      <c r="L545" s="180"/>
      <c r="M545" s="180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  <c r="AA545" s="180"/>
    </row>
    <row r="546">
      <c r="A546" s="180"/>
      <c r="B546" s="180"/>
      <c r="C546" s="180"/>
      <c r="D546" s="180"/>
      <c r="E546" s="180"/>
      <c r="F546" s="180"/>
      <c r="G546" s="180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</row>
    <row r="547">
      <c r="A547" s="180"/>
      <c r="B547" s="180"/>
      <c r="C547" s="180"/>
      <c r="D547" s="180"/>
      <c r="E547" s="180"/>
      <c r="F547" s="180"/>
      <c r="G547" s="180"/>
      <c r="H547" s="180"/>
      <c r="I547" s="180"/>
      <c r="J547" s="180"/>
      <c r="K547" s="180"/>
      <c r="L547" s="180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</row>
    <row r="548">
      <c r="A548" s="180"/>
      <c r="B548" s="180"/>
      <c r="C548" s="180"/>
      <c r="D548" s="180"/>
      <c r="E548" s="180"/>
      <c r="F548" s="180"/>
      <c r="G548" s="180"/>
      <c r="H548" s="180"/>
      <c r="I548" s="180"/>
      <c r="J548" s="180"/>
      <c r="K548" s="180"/>
      <c r="L548" s="180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</row>
    <row r="549">
      <c r="A549" s="180"/>
      <c r="B549" s="180"/>
      <c r="C549" s="180"/>
      <c r="D549" s="180"/>
      <c r="E549" s="180"/>
      <c r="F549" s="180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</row>
    <row r="550">
      <c r="A550" s="180"/>
      <c r="B550" s="180"/>
      <c r="C550" s="180"/>
      <c r="D550" s="180"/>
      <c r="E550" s="180"/>
      <c r="F550" s="180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</row>
    <row r="551">
      <c r="A551" s="180"/>
      <c r="B551" s="180"/>
      <c r="C551" s="180"/>
      <c r="D551" s="180"/>
      <c r="E551" s="180"/>
      <c r="F551" s="180"/>
      <c r="G551" s="180"/>
      <c r="H551" s="180"/>
      <c r="I551" s="180"/>
      <c r="J551" s="180"/>
      <c r="K551" s="180"/>
      <c r="L551" s="180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</row>
    <row r="552">
      <c r="A552" s="180"/>
      <c r="B552" s="180"/>
      <c r="C552" s="180"/>
      <c r="D552" s="180"/>
      <c r="E552" s="180"/>
      <c r="F552" s="180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</row>
    <row r="553">
      <c r="A553" s="180"/>
      <c r="B553" s="180"/>
      <c r="C553" s="180"/>
      <c r="D553" s="180"/>
      <c r="E553" s="180"/>
      <c r="F553" s="180"/>
      <c r="G553" s="180"/>
      <c r="H553" s="180"/>
      <c r="I553" s="180"/>
      <c r="J553" s="180"/>
      <c r="K553" s="180"/>
      <c r="L553" s="180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</row>
    <row r="554">
      <c r="A554" s="180"/>
      <c r="B554" s="180"/>
      <c r="C554" s="180"/>
      <c r="D554" s="180"/>
      <c r="E554" s="180"/>
      <c r="F554" s="180"/>
      <c r="G554" s="180"/>
      <c r="H554" s="180"/>
      <c r="I554" s="180"/>
      <c r="J554" s="180"/>
      <c r="K554" s="180"/>
      <c r="L554" s="180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</row>
    <row r="555">
      <c r="A555" s="180"/>
      <c r="B555" s="18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</row>
    <row r="556">
      <c r="A556" s="180"/>
      <c r="B556" s="180"/>
      <c r="C556" s="180"/>
      <c r="D556" s="180"/>
      <c r="E556" s="180"/>
      <c r="F556" s="180"/>
      <c r="G556" s="180"/>
      <c r="H556" s="180"/>
      <c r="I556" s="180"/>
      <c r="J556" s="180"/>
      <c r="K556" s="180"/>
      <c r="L556" s="180"/>
      <c r="M556" s="180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  <c r="AA556" s="180"/>
    </row>
    <row r="557">
      <c r="A557" s="180"/>
      <c r="B557" s="180"/>
      <c r="C557" s="180"/>
      <c r="D557" s="180"/>
      <c r="E557" s="180"/>
      <c r="F557" s="180"/>
      <c r="G557" s="180"/>
      <c r="H557" s="180"/>
      <c r="I557" s="180"/>
      <c r="J557" s="180"/>
      <c r="K557" s="180"/>
      <c r="L557" s="180"/>
      <c r="M557" s="180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  <c r="AA557" s="180"/>
    </row>
    <row r="558">
      <c r="A558" s="180"/>
      <c r="B558" s="180"/>
      <c r="C558" s="180"/>
      <c r="D558" s="180"/>
      <c r="E558" s="180"/>
      <c r="F558" s="180"/>
      <c r="G558" s="180"/>
      <c r="H558" s="180"/>
      <c r="I558" s="180"/>
      <c r="J558" s="180"/>
      <c r="K558" s="180"/>
      <c r="L558" s="180"/>
      <c r="M558" s="180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  <c r="AA558" s="180"/>
    </row>
    <row r="559">
      <c r="A559" s="180"/>
      <c r="B559" s="180"/>
      <c r="C559" s="180"/>
      <c r="D559" s="180"/>
      <c r="E559" s="180"/>
      <c r="F559" s="180"/>
      <c r="G559" s="180"/>
      <c r="H559" s="180"/>
      <c r="I559" s="180"/>
      <c r="J559" s="180"/>
      <c r="K559" s="180"/>
      <c r="L559" s="180"/>
      <c r="M559" s="180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  <c r="AA559" s="180"/>
    </row>
    <row r="560">
      <c r="A560" s="180"/>
      <c r="B560" s="180"/>
      <c r="C560" s="180"/>
      <c r="D560" s="180"/>
      <c r="E560" s="180"/>
      <c r="F560" s="180"/>
      <c r="G560" s="180"/>
      <c r="H560" s="180"/>
      <c r="I560" s="180"/>
      <c r="J560" s="180"/>
      <c r="K560" s="180"/>
      <c r="L560" s="180"/>
      <c r="M560" s="180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  <c r="AA560" s="180"/>
    </row>
    <row r="561">
      <c r="A561" s="180"/>
      <c r="B561" s="180"/>
      <c r="C561" s="180"/>
      <c r="D561" s="180"/>
      <c r="E561" s="180"/>
      <c r="F561" s="180"/>
      <c r="G561" s="180"/>
      <c r="H561" s="180"/>
      <c r="I561" s="180"/>
      <c r="J561" s="180"/>
      <c r="K561" s="180"/>
      <c r="L561" s="180"/>
      <c r="M561" s="180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  <c r="AA561" s="180"/>
    </row>
    <row r="562">
      <c r="A562" s="180"/>
      <c r="B562" s="180"/>
      <c r="C562" s="180"/>
      <c r="D562" s="180"/>
      <c r="E562" s="180"/>
      <c r="F562" s="180"/>
      <c r="G562" s="180"/>
      <c r="H562" s="180"/>
      <c r="I562" s="180"/>
      <c r="J562" s="180"/>
      <c r="K562" s="180"/>
      <c r="L562" s="180"/>
      <c r="M562" s="180"/>
      <c r="N562" s="180"/>
      <c r="O562" s="180"/>
      <c r="P562" s="180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  <c r="AA562" s="180"/>
    </row>
    <row r="563">
      <c r="A563" s="180"/>
      <c r="B563" s="180"/>
      <c r="C563" s="180"/>
      <c r="D563" s="180"/>
      <c r="E563" s="180"/>
      <c r="F563" s="180"/>
      <c r="G563" s="180"/>
      <c r="H563" s="180"/>
      <c r="I563" s="180"/>
      <c r="J563" s="180"/>
      <c r="K563" s="180"/>
      <c r="L563" s="180"/>
      <c r="M563" s="180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  <c r="AA563" s="180"/>
    </row>
    <row r="564">
      <c r="A564" s="180"/>
      <c r="B564" s="180"/>
      <c r="C564" s="180"/>
      <c r="D564" s="180"/>
      <c r="E564" s="180"/>
      <c r="F564" s="180"/>
      <c r="G564" s="180"/>
      <c r="H564" s="180"/>
      <c r="I564" s="180"/>
      <c r="J564" s="180"/>
      <c r="K564" s="180"/>
      <c r="L564" s="180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</row>
    <row r="565">
      <c r="A565" s="180"/>
      <c r="B565" s="180"/>
      <c r="C565" s="180"/>
      <c r="D565" s="180"/>
      <c r="E565" s="180"/>
      <c r="F565" s="180"/>
      <c r="G565" s="180"/>
      <c r="H565" s="180"/>
      <c r="I565" s="180"/>
      <c r="J565" s="180"/>
      <c r="K565" s="180"/>
      <c r="L565" s="180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</row>
    <row r="566">
      <c r="A566" s="180"/>
      <c r="B566" s="180"/>
      <c r="C566" s="180"/>
      <c r="D566" s="180"/>
      <c r="E566" s="180"/>
      <c r="F566" s="180"/>
      <c r="G566" s="180"/>
      <c r="H566" s="180"/>
      <c r="I566" s="180"/>
      <c r="J566" s="180"/>
      <c r="K566" s="180"/>
      <c r="L566" s="180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</row>
    <row r="567">
      <c r="A567" s="180"/>
      <c r="B567" s="180"/>
      <c r="C567" s="180"/>
      <c r="D567" s="180"/>
      <c r="E567" s="180"/>
      <c r="F567" s="180"/>
      <c r="G567" s="180"/>
      <c r="H567" s="180"/>
      <c r="I567" s="180"/>
      <c r="J567" s="180"/>
      <c r="K567" s="180"/>
      <c r="L567" s="180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</row>
    <row r="568">
      <c r="A568" s="180"/>
      <c r="B568" s="180"/>
      <c r="C568" s="180"/>
      <c r="D568" s="180"/>
      <c r="E568" s="180"/>
      <c r="F568" s="180"/>
      <c r="G568" s="180"/>
      <c r="H568" s="180"/>
      <c r="I568" s="180"/>
      <c r="J568" s="180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</row>
    <row r="569">
      <c r="A569" s="180"/>
      <c r="B569" s="180"/>
      <c r="C569" s="180"/>
      <c r="D569" s="180"/>
      <c r="E569" s="180"/>
      <c r="F569" s="180"/>
      <c r="G569" s="180"/>
      <c r="H569" s="180"/>
      <c r="I569" s="180"/>
      <c r="J569" s="180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</row>
    <row r="570">
      <c r="A570" s="180"/>
      <c r="B570" s="180"/>
      <c r="C570" s="180"/>
      <c r="D570" s="180"/>
      <c r="E570" s="180"/>
      <c r="F570" s="180"/>
      <c r="G570" s="180"/>
      <c r="H570" s="180"/>
      <c r="I570" s="180"/>
      <c r="J570" s="180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</row>
    <row r="571">
      <c r="A571" s="180"/>
      <c r="B571" s="180"/>
      <c r="C571" s="180"/>
      <c r="D571" s="180"/>
      <c r="E571" s="180"/>
      <c r="F571" s="180"/>
      <c r="G571" s="180"/>
      <c r="H571" s="180"/>
      <c r="I571" s="180"/>
      <c r="J571" s="180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</row>
    <row r="572">
      <c r="A572" s="180"/>
      <c r="B572" s="180"/>
      <c r="C572" s="180"/>
      <c r="D572" s="180"/>
      <c r="E572" s="180"/>
      <c r="F572" s="180"/>
      <c r="G572" s="180"/>
      <c r="H572" s="180"/>
      <c r="I572" s="180"/>
      <c r="J572" s="180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</row>
    <row r="573">
      <c r="A573" s="180"/>
      <c r="B573" s="180"/>
      <c r="C573" s="180"/>
      <c r="D573" s="180"/>
      <c r="E573" s="180"/>
      <c r="F573" s="180"/>
      <c r="G573" s="180"/>
      <c r="H573" s="180"/>
      <c r="I573" s="180"/>
      <c r="J573" s="180"/>
      <c r="K573" s="180"/>
      <c r="L573" s="180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  <c r="AA573" s="180"/>
    </row>
    <row r="574">
      <c r="A574" s="180"/>
      <c r="B574" s="180"/>
      <c r="C574" s="180"/>
      <c r="D574" s="180"/>
      <c r="E574" s="180"/>
      <c r="F574" s="180"/>
      <c r="G574" s="180"/>
      <c r="H574" s="180"/>
      <c r="I574" s="180"/>
      <c r="J574" s="180"/>
      <c r="K574" s="180"/>
      <c r="L574" s="180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  <c r="AA574" s="180"/>
    </row>
    <row r="575">
      <c r="A575" s="180"/>
      <c r="B575" s="180"/>
      <c r="C575" s="180"/>
      <c r="D575" s="180"/>
      <c r="E575" s="180"/>
      <c r="F575" s="180"/>
      <c r="G575" s="180"/>
      <c r="H575" s="180"/>
      <c r="I575" s="180"/>
      <c r="J575" s="180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  <c r="AA575" s="180"/>
    </row>
    <row r="576">
      <c r="A576" s="180"/>
      <c r="B576" s="180"/>
      <c r="C576" s="180"/>
      <c r="D576" s="180"/>
      <c r="E576" s="180"/>
      <c r="F576" s="180"/>
      <c r="G576" s="180"/>
      <c r="H576" s="180"/>
      <c r="I576" s="180"/>
      <c r="J576" s="180"/>
      <c r="K576" s="180"/>
      <c r="L576" s="180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  <c r="AA576" s="180"/>
    </row>
    <row r="577">
      <c r="A577" s="180"/>
      <c r="B577" s="180"/>
      <c r="C577" s="180"/>
      <c r="D577" s="180"/>
      <c r="E577" s="180"/>
      <c r="F577" s="180"/>
      <c r="G577" s="180"/>
      <c r="H577" s="180"/>
      <c r="I577" s="180"/>
      <c r="J577" s="180"/>
      <c r="K577" s="180"/>
      <c r="L577" s="180"/>
      <c r="M577" s="180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  <c r="AA577" s="180"/>
    </row>
    <row r="578">
      <c r="A578" s="180"/>
      <c r="B578" s="180"/>
      <c r="C578" s="180"/>
      <c r="D578" s="180"/>
      <c r="E578" s="180"/>
      <c r="F578" s="180"/>
      <c r="G578" s="180"/>
      <c r="H578" s="180"/>
      <c r="I578" s="180"/>
      <c r="J578" s="180"/>
      <c r="K578" s="180"/>
      <c r="L578" s="180"/>
      <c r="M578" s="180"/>
      <c r="N578" s="180"/>
      <c r="O578" s="180"/>
      <c r="P578" s="180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  <c r="AA578" s="180"/>
    </row>
    <row r="579">
      <c r="A579" s="180"/>
      <c r="B579" s="180"/>
      <c r="C579" s="180"/>
      <c r="D579" s="180"/>
      <c r="E579" s="180"/>
      <c r="F579" s="180"/>
      <c r="G579" s="180"/>
      <c r="H579" s="180"/>
      <c r="I579" s="180"/>
      <c r="J579" s="180"/>
      <c r="K579" s="180"/>
      <c r="L579" s="180"/>
      <c r="M579" s="180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  <c r="AA579" s="180"/>
    </row>
    <row r="580">
      <c r="A580" s="180"/>
      <c r="B580" s="180"/>
      <c r="C580" s="180"/>
      <c r="D580" s="180"/>
      <c r="E580" s="180"/>
      <c r="F580" s="180"/>
      <c r="G580" s="180"/>
      <c r="H580" s="180"/>
      <c r="I580" s="180"/>
      <c r="J580" s="180"/>
      <c r="K580" s="180"/>
      <c r="L580" s="180"/>
      <c r="M580" s="180"/>
      <c r="N580" s="180"/>
      <c r="O580" s="180"/>
      <c r="P580" s="180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  <c r="AA580" s="180"/>
    </row>
    <row r="581">
      <c r="A581" s="180"/>
      <c r="B581" s="180"/>
      <c r="C581" s="180"/>
      <c r="D581" s="180"/>
      <c r="E581" s="180"/>
      <c r="F581" s="180"/>
      <c r="G581" s="180"/>
      <c r="H581" s="180"/>
      <c r="I581" s="180"/>
      <c r="J581" s="180"/>
      <c r="K581" s="180"/>
      <c r="L581" s="180"/>
      <c r="M581" s="180"/>
      <c r="N581" s="180"/>
      <c r="O581" s="180"/>
      <c r="P581" s="180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  <c r="AA581" s="180"/>
    </row>
    <row r="582">
      <c r="A582" s="180"/>
      <c r="B582" s="180"/>
      <c r="C582" s="180"/>
      <c r="D582" s="180"/>
      <c r="E582" s="180"/>
      <c r="F582" s="180"/>
      <c r="G582" s="180"/>
      <c r="H582" s="180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</row>
    <row r="583">
      <c r="A583" s="180"/>
      <c r="B583" s="180"/>
      <c r="C583" s="180"/>
      <c r="D583" s="180"/>
      <c r="E583" s="180"/>
      <c r="F583" s="180"/>
      <c r="G583" s="180"/>
      <c r="H583" s="180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</row>
    <row r="584">
      <c r="A584" s="180"/>
      <c r="B584" s="180"/>
      <c r="C584" s="180"/>
      <c r="D584" s="180"/>
      <c r="E584" s="180"/>
      <c r="F584" s="180"/>
      <c r="G584" s="180"/>
      <c r="H584" s="180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</row>
    <row r="585">
      <c r="A585" s="180"/>
      <c r="B585" s="180"/>
      <c r="C585" s="180"/>
      <c r="D585" s="180"/>
      <c r="E585" s="180"/>
      <c r="F585" s="180"/>
      <c r="G585" s="180"/>
      <c r="H585" s="180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</row>
    <row r="586">
      <c r="A586" s="180"/>
      <c r="B586" s="180"/>
      <c r="C586" s="180"/>
      <c r="D586" s="180"/>
      <c r="E586" s="180"/>
      <c r="F586" s="180"/>
      <c r="G586" s="180"/>
      <c r="H586" s="180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</row>
    <row r="587">
      <c r="A587" s="180"/>
      <c r="B587" s="180"/>
      <c r="C587" s="180"/>
      <c r="D587" s="180"/>
      <c r="E587" s="180"/>
      <c r="F587" s="180"/>
      <c r="G587" s="180"/>
      <c r="H587" s="180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</row>
    <row r="588">
      <c r="A588" s="180"/>
      <c r="B588" s="180"/>
      <c r="C588" s="180"/>
      <c r="D588" s="180"/>
      <c r="E588" s="180"/>
      <c r="F588" s="180"/>
      <c r="G588" s="180"/>
      <c r="H588" s="180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</row>
    <row r="589">
      <c r="A589" s="180"/>
      <c r="B589" s="180"/>
      <c r="C589" s="180"/>
      <c r="D589" s="180"/>
      <c r="E589" s="180"/>
      <c r="F589" s="180"/>
      <c r="G589" s="180"/>
      <c r="H589" s="180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</row>
    <row r="590">
      <c r="A590" s="180"/>
      <c r="B590" s="180"/>
      <c r="C590" s="180"/>
      <c r="D590" s="180"/>
      <c r="E590" s="180"/>
      <c r="F590" s="180"/>
      <c r="G590" s="180"/>
      <c r="H590" s="180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</row>
    <row r="591">
      <c r="A591" s="180"/>
      <c r="B591" s="180"/>
      <c r="C591" s="180"/>
      <c r="D591" s="180"/>
      <c r="E591" s="180"/>
      <c r="F591" s="180"/>
      <c r="G591" s="180"/>
      <c r="H591" s="180"/>
      <c r="I591" s="180"/>
      <c r="J591" s="180"/>
      <c r="K591" s="180"/>
      <c r="L591" s="180"/>
      <c r="M591" s="180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  <c r="AA591" s="180"/>
    </row>
    <row r="592">
      <c r="A592" s="180"/>
      <c r="B592" s="180"/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</row>
    <row r="593">
      <c r="A593" s="180"/>
      <c r="B593" s="180"/>
      <c r="C593" s="180"/>
      <c r="D593" s="180"/>
      <c r="E593" s="180"/>
      <c r="F593" s="180"/>
      <c r="G593" s="180"/>
      <c r="H593" s="180"/>
      <c r="I593" s="180"/>
      <c r="J593" s="180"/>
      <c r="K593" s="180"/>
      <c r="L593" s="180"/>
      <c r="M593" s="180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  <c r="AA593" s="180"/>
    </row>
    <row r="594">
      <c r="A594" s="180"/>
      <c r="B594" s="180"/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</row>
    <row r="595">
      <c r="A595" s="180"/>
      <c r="B595" s="180"/>
      <c r="C595" s="180"/>
      <c r="D595" s="180"/>
      <c r="E595" s="180"/>
      <c r="F595" s="180"/>
      <c r="G595" s="180"/>
      <c r="H595" s="180"/>
      <c r="I595" s="180"/>
      <c r="J595" s="180"/>
      <c r="K595" s="180"/>
      <c r="L595" s="180"/>
      <c r="M595" s="180"/>
      <c r="N595" s="180"/>
      <c r="O595" s="180"/>
      <c r="P595" s="180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  <c r="AA595" s="180"/>
    </row>
    <row r="596">
      <c r="A596" s="180"/>
      <c r="B596" s="180"/>
      <c r="C596" s="180"/>
      <c r="D596" s="180"/>
      <c r="E596" s="180"/>
      <c r="F596" s="180"/>
      <c r="G596" s="180"/>
      <c r="H596" s="180"/>
      <c r="I596" s="180"/>
      <c r="J596" s="180"/>
      <c r="K596" s="180"/>
      <c r="L596" s="180"/>
      <c r="M596" s="180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  <c r="AA596" s="180"/>
    </row>
    <row r="597">
      <c r="A597" s="180"/>
      <c r="B597" s="180"/>
      <c r="C597" s="180"/>
      <c r="D597" s="180"/>
      <c r="E597" s="180"/>
      <c r="F597" s="180"/>
      <c r="G597" s="180"/>
      <c r="H597" s="180"/>
      <c r="I597" s="180"/>
      <c r="J597" s="180"/>
      <c r="K597" s="180"/>
      <c r="L597" s="180"/>
      <c r="M597" s="180"/>
      <c r="N597" s="180"/>
      <c r="O597" s="180"/>
      <c r="P597" s="180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  <c r="AA597" s="180"/>
    </row>
    <row r="598">
      <c r="A598" s="180"/>
      <c r="B598" s="180"/>
      <c r="C598" s="180"/>
      <c r="D598" s="180"/>
      <c r="E598" s="180"/>
      <c r="F598" s="180"/>
      <c r="G598" s="180"/>
      <c r="H598" s="180"/>
      <c r="I598" s="180"/>
      <c r="J598" s="180"/>
      <c r="K598" s="180"/>
      <c r="L598" s="180"/>
      <c r="M598" s="180"/>
      <c r="N598" s="180"/>
      <c r="O598" s="180"/>
      <c r="P598" s="180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  <c r="AA598" s="180"/>
    </row>
    <row r="599">
      <c r="A599" s="180"/>
      <c r="B599" s="180"/>
      <c r="C599" s="180"/>
      <c r="D599" s="180"/>
      <c r="E599" s="180"/>
      <c r="F599" s="180"/>
      <c r="G599" s="180"/>
      <c r="H599" s="180"/>
      <c r="I599" s="180"/>
      <c r="J599" s="180"/>
      <c r="K599" s="180"/>
      <c r="L599" s="180"/>
      <c r="M599" s="180"/>
      <c r="N599" s="180"/>
      <c r="O599" s="180"/>
      <c r="P599" s="180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  <c r="AA599" s="180"/>
    </row>
    <row r="600">
      <c r="A600" s="180"/>
      <c r="B600" s="180"/>
      <c r="C600" s="180"/>
      <c r="D600" s="180"/>
      <c r="E600" s="180"/>
      <c r="F600" s="180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</row>
    <row r="601">
      <c r="A601" s="180"/>
      <c r="B601" s="180"/>
      <c r="C601" s="180"/>
      <c r="D601" s="180"/>
      <c r="E601" s="180"/>
      <c r="F601" s="180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</row>
    <row r="602">
      <c r="A602" s="180"/>
      <c r="B602" s="180"/>
      <c r="C602" s="180"/>
      <c r="D602" s="180"/>
      <c r="E602" s="180"/>
      <c r="F602" s="180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</row>
    <row r="603">
      <c r="A603" s="180"/>
      <c r="B603" s="180"/>
      <c r="C603" s="180"/>
      <c r="D603" s="180"/>
      <c r="E603" s="180"/>
      <c r="F603" s="180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</row>
    <row r="604">
      <c r="A604" s="180"/>
      <c r="B604" s="180"/>
      <c r="C604" s="180"/>
      <c r="D604" s="180"/>
      <c r="E604" s="180"/>
      <c r="F604" s="180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</row>
    <row r="605">
      <c r="A605" s="180"/>
      <c r="B605" s="180"/>
      <c r="C605" s="180"/>
      <c r="D605" s="180"/>
      <c r="E605" s="180"/>
      <c r="F605" s="180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</row>
    <row r="606">
      <c r="A606" s="180"/>
      <c r="B606" s="180"/>
      <c r="C606" s="180"/>
      <c r="D606" s="180"/>
      <c r="E606" s="180"/>
      <c r="F606" s="180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</row>
    <row r="607">
      <c r="A607" s="180"/>
      <c r="B607" s="180"/>
      <c r="C607" s="180"/>
      <c r="D607" s="180"/>
      <c r="E607" s="180"/>
      <c r="F607" s="180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</row>
    <row r="608">
      <c r="A608" s="180"/>
      <c r="B608" s="180"/>
      <c r="C608" s="180"/>
      <c r="D608" s="180"/>
      <c r="E608" s="180"/>
      <c r="F608" s="180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</row>
    <row r="609">
      <c r="A609" s="180"/>
      <c r="B609" s="180"/>
      <c r="C609" s="180"/>
      <c r="D609" s="180"/>
      <c r="E609" s="180"/>
      <c r="F609" s="180"/>
      <c r="G609" s="180"/>
      <c r="H609" s="180"/>
      <c r="I609" s="180"/>
      <c r="J609" s="180"/>
      <c r="K609" s="180"/>
      <c r="L609" s="180"/>
      <c r="M609" s="180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  <c r="AA609" s="180"/>
    </row>
    <row r="610">
      <c r="A610" s="180"/>
      <c r="B610" s="180"/>
      <c r="C610" s="180"/>
      <c r="D610" s="180"/>
      <c r="E610" s="180"/>
      <c r="F610" s="180"/>
      <c r="G610" s="180"/>
      <c r="H610" s="180"/>
      <c r="I610" s="180"/>
      <c r="J610" s="180"/>
      <c r="K610" s="180"/>
      <c r="L610" s="180"/>
      <c r="M610" s="180"/>
      <c r="N610" s="180"/>
      <c r="O610" s="180"/>
      <c r="P610" s="180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  <c r="AA610" s="180"/>
    </row>
    <row r="611">
      <c r="A611" s="180"/>
      <c r="B611" s="180"/>
      <c r="C611" s="180"/>
      <c r="D611" s="180"/>
      <c r="E611" s="180"/>
      <c r="F611" s="180"/>
      <c r="G611" s="180"/>
      <c r="H611" s="180"/>
      <c r="I611" s="180"/>
      <c r="J611" s="180"/>
      <c r="K611" s="180"/>
      <c r="L611" s="180"/>
      <c r="M611" s="180"/>
      <c r="N611" s="180"/>
      <c r="O611" s="180"/>
      <c r="P611" s="180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  <c r="AA611" s="180"/>
    </row>
    <row r="612">
      <c r="A612" s="180"/>
      <c r="B612" s="180"/>
      <c r="C612" s="180"/>
      <c r="D612" s="180"/>
      <c r="E612" s="180"/>
      <c r="F612" s="180"/>
      <c r="G612" s="180"/>
      <c r="H612" s="180"/>
      <c r="I612" s="180"/>
      <c r="J612" s="180"/>
      <c r="K612" s="180"/>
      <c r="L612" s="180"/>
      <c r="M612" s="180"/>
      <c r="N612" s="180"/>
      <c r="O612" s="180"/>
      <c r="P612" s="180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  <c r="AA612" s="180"/>
    </row>
    <row r="613">
      <c r="A613" s="180"/>
      <c r="B613" s="180"/>
      <c r="C613" s="180"/>
      <c r="D613" s="180"/>
      <c r="E613" s="180"/>
      <c r="F613" s="180"/>
      <c r="G613" s="180"/>
      <c r="H613" s="180"/>
      <c r="I613" s="180"/>
      <c r="J613" s="180"/>
      <c r="K613" s="180"/>
      <c r="L613" s="180"/>
      <c r="M613" s="180"/>
      <c r="N613" s="180"/>
      <c r="O613" s="180"/>
      <c r="P613" s="180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  <c r="AA613" s="180"/>
    </row>
    <row r="614">
      <c r="A614" s="180"/>
      <c r="B614" s="180"/>
      <c r="C614" s="180"/>
      <c r="D614" s="180"/>
      <c r="E614" s="180"/>
      <c r="F614" s="180"/>
      <c r="G614" s="180"/>
      <c r="H614" s="180"/>
      <c r="I614" s="180"/>
      <c r="J614" s="180"/>
      <c r="K614" s="180"/>
      <c r="L614" s="180"/>
      <c r="M614" s="180"/>
      <c r="N614" s="180"/>
      <c r="O614" s="180"/>
      <c r="P614" s="180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  <c r="AA614" s="180"/>
    </row>
    <row r="615">
      <c r="A615" s="180"/>
      <c r="B615" s="180"/>
      <c r="C615" s="180"/>
      <c r="D615" s="180"/>
      <c r="E615" s="180"/>
      <c r="F615" s="180"/>
      <c r="G615" s="180"/>
      <c r="H615" s="180"/>
      <c r="I615" s="180"/>
      <c r="J615" s="180"/>
      <c r="K615" s="180"/>
      <c r="L615" s="180"/>
      <c r="M615" s="180"/>
      <c r="N615" s="180"/>
      <c r="O615" s="180"/>
      <c r="P615" s="180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  <c r="AA615" s="180"/>
    </row>
    <row r="616">
      <c r="A616" s="180"/>
      <c r="B616" s="180"/>
      <c r="C616" s="180"/>
      <c r="D616" s="180"/>
      <c r="E616" s="180"/>
      <c r="F616" s="180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  <c r="AA616" s="180"/>
    </row>
    <row r="617">
      <c r="A617" s="180"/>
      <c r="B617" s="180"/>
      <c r="C617" s="180"/>
      <c r="D617" s="180"/>
      <c r="E617" s="180"/>
      <c r="F617" s="180"/>
      <c r="G617" s="180"/>
      <c r="H617" s="180"/>
      <c r="I617" s="180"/>
      <c r="J617" s="180"/>
      <c r="K617" s="180"/>
      <c r="L617" s="180"/>
      <c r="M617" s="180"/>
      <c r="N617" s="180"/>
      <c r="O617" s="180"/>
      <c r="P617" s="180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  <c r="AA617" s="180"/>
    </row>
    <row r="618">
      <c r="A618" s="180"/>
      <c r="B618" s="180"/>
      <c r="C618" s="180"/>
      <c r="D618" s="180"/>
      <c r="E618" s="180"/>
      <c r="F618" s="180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</row>
    <row r="619">
      <c r="A619" s="180"/>
      <c r="B619" s="180"/>
      <c r="C619" s="180"/>
      <c r="D619" s="180"/>
      <c r="E619" s="180"/>
      <c r="F619" s="180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</row>
    <row r="620">
      <c r="A620" s="180"/>
      <c r="B620" s="180"/>
      <c r="C620" s="180"/>
      <c r="D620" s="180"/>
      <c r="E620" s="180"/>
      <c r="F620" s="180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</row>
    <row r="621">
      <c r="A621" s="180"/>
      <c r="B621" s="180"/>
      <c r="C621" s="180"/>
      <c r="D621" s="180"/>
      <c r="E621" s="180"/>
      <c r="F621" s="180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</row>
    <row r="622">
      <c r="A622" s="180"/>
      <c r="B622" s="180"/>
      <c r="C622" s="180"/>
      <c r="D622" s="180"/>
      <c r="E622" s="180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</row>
    <row r="623">
      <c r="A623" s="180"/>
      <c r="B623" s="180"/>
      <c r="C623" s="180"/>
      <c r="D623" s="180"/>
      <c r="E623" s="180"/>
      <c r="F623" s="180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</row>
    <row r="624">
      <c r="A624" s="180"/>
      <c r="B624" s="180"/>
      <c r="C624" s="180"/>
      <c r="D624" s="180"/>
      <c r="E624" s="180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</row>
    <row r="625">
      <c r="A625" s="180"/>
      <c r="B625" s="180"/>
      <c r="C625" s="180"/>
      <c r="D625" s="180"/>
      <c r="E625" s="180"/>
      <c r="F625" s="180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</row>
    <row r="626">
      <c r="A626" s="180"/>
      <c r="B626" s="180"/>
      <c r="C626" s="180"/>
      <c r="D626" s="180"/>
      <c r="E626" s="180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</row>
    <row r="627">
      <c r="A627" s="180"/>
      <c r="B627" s="180"/>
      <c r="C627" s="180"/>
      <c r="D627" s="180"/>
      <c r="E627" s="180"/>
      <c r="F627" s="180"/>
      <c r="G627" s="180"/>
      <c r="H627" s="180"/>
      <c r="I627" s="180"/>
      <c r="J627" s="180"/>
      <c r="K627" s="180"/>
      <c r="L627" s="180"/>
      <c r="M627" s="180"/>
      <c r="N627" s="180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  <c r="AA627" s="180"/>
    </row>
    <row r="628">
      <c r="A628" s="180"/>
      <c r="B628" s="180"/>
      <c r="C628" s="180"/>
      <c r="D628" s="180"/>
      <c r="E628" s="180"/>
      <c r="F628" s="180"/>
      <c r="G628" s="180"/>
      <c r="H628" s="180"/>
      <c r="I628" s="180"/>
      <c r="J628" s="180"/>
      <c r="K628" s="180"/>
      <c r="L628" s="180"/>
      <c r="M628" s="180"/>
      <c r="N628" s="180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  <c r="AA628" s="180"/>
    </row>
    <row r="629">
      <c r="A629" s="180"/>
      <c r="B629" s="180"/>
      <c r="C629" s="180"/>
      <c r="D629" s="180"/>
      <c r="E629" s="180"/>
      <c r="F629" s="180"/>
      <c r="G629" s="180"/>
      <c r="H629" s="180"/>
      <c r="I629" s="180"/>
      <c r="J629" s="180"/>
      <c r="K629" s="180"/>
      <c r="L629" s="180"/>
      <c r="M629" s="180"/>
      <c r="N629" s="180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  <c r="AA629" s="180"/>
    </row>
    <row r="630">
      <c r="A630" s="180"/>
      <c r="B630" s="180"/>
      <c r="C630" s="180"/>
      <c r="D630" s="180"/>
      <c r="E630" s="180"/>
      <c r="F630" s="180"/>
      <c r="G630" s="180"/>
      <c r="H630" s="180"/>
      <c r="I630" s="180"/>
      <c r="J630" s="180"/>
      <c r="K630" s="180"/>
      <c r="L630" s="180"/>
      <c r="M630" s="180"/>
      <c r="N630" s="180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  <c r="AA630" s="180"/>
    </row>
    <row r="631">
      <c r="A631" s="180"/>
      <c r="B631" s="180"/>
      <c r="C631" s="180"/>
      <c r="D631" s="180"/>
      <c r="E631" s="180"/>
      <c r="F631" s="180"/>
      <c r="G631" s="180"/>
      <c r="H631" s="180"/>
      <c r="I631" s="180"/>
      <c r="J631" s="180"/>
      <c r="K631" s="180"/>
      <c r="L631" s="180"/>
      <c r="M631" s="180"/>
      <c r="N631" s="180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  <c r="AA631" s="180"/>
    </row>
    <row r="632">
      <c r="A632" s="180"/>
      <c r="B632" s="180"/>
      <c r="C632" s="180"/>
      <c r="D632" s="180"/>
      <c r="E632" s="180"/>
      <c r="F632" s="180"/>
      <c r="G632" s="180"/>
      <c r="H632" s="180"/>
      <c r="I632" s="180"/>
      <c r="J632" s="180"/>
      <c r="K632" s="180"/>
      <c r="L632" s="180"/>
      <c r="M632" s="180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</row>
    <row r="633">
      <c r="A633" s="180"/>
      <c r="B633" s="180"/>
      <c r="C633" s="180"/>
      <c r="D633" s="180"/>
      <c r="E633" s="180"/>
      <c r="F633" s="180"/>
      <c r="G633" s="180"/>
      <c r="H633" s="180"/>
      <c r="I633" s="180"/>
      <c r="J633" s="180"/>
      <c r="K633" s="180"/>
      <c r="L633" s="180"/>
      <c r="M633" s="180"/>
      <c r="N633" s="180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  <c r="AA633" s="180"/>
    </row>
    <row r="634">
      <c r="A634" s="180"/>
      <c r="B634" s="180"/>
      <c r="C634" s="180"/>
      <c r="D634" s="180"/>
      <c r="E634" s="180"/>
      <c r="F634" s="180"/>
      <c r="G634" s="180"/>
      <c r="H634" s="180"/>
      <c r="I634" s="180"/>
      <c r="J634" s="180"/>
      <c r="K634" s="180"/>
      <c r="L634" s="180"/>
      <c r="M634" s="180"/>
      <c r="N634" s="180"/>
      <c r="O634" s="180"/>
      <c r="P634" s="180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  <c r="AA634" s="180"/>
    </row>
    <row r="635">
      <c r="A635" s="180"/>
      <c r="B635" s="180"/>
      <c r="C635" s="180"/>
      <c r="D635" s="180"/>
      <c r="E635" s="180"/>
      <c r="F635" s="180"/>
      <c r="G635" s="180"/>
      <c r="H635" s="180"/>
      <c r="I635" s="180"/>
      <c r="J635" s="180"/>
      <c r="K635" s="180"/>
      <c r="L635" s="180"/>
      <c r="M635" s="180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  <c r="AA635" s="180"/>
    </row>
    <row r="636">
      <c r="A636" s="180"/>
      <c r="B636" s="180"/>
      <c r="C636" s="180"/>
      <c r="D636" s="180"/>
      <c r="E636" s="180"/>
      <c r="F636" s="180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</row>
    <row r="637">
      <c r="A637" s="180"/>
      <c r="B637" s="180"/>
      <c r="C637" s="180"/>
      <c r="D637" s="180"/>
      <c r="E637" s="180"/>
      <c r="F637" s="180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</row>
    <row r="638">
      <c r="A638" s="180"/>
      <c r="B638" s="180"/>
      <c r="C638" s="180"/>
      <c r="D638" s="180"/>
      <c r="E638" s="180"/>
      <c r="F638" s="180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</row>
    <row r="639">
      <c r="A639" s="180"/>
      <c r="B639" s="180"/>
      <c r="C639" s="180"/>
      <c r="D639" s="180"/>
      <c r="E639" s="180"/>
      <c r="F639" s="180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</row>
    <row r="640">
      <c r="A640" s="180"/>
      <c r="B640" s="180"/>
      <c r="C640" s="180"/>
      <c r="D640" s="180"/>
      <c r="E640" s="180"/>
      <c r="F640" s="180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</row>
    <row r="641">
      <c r="A641" s="180"/>
      <c r="B641" s="180"/>
      <c r="C641" s="180"/>
      <c r="D641" s="180"/>
      <c r="E641" s="180"/>
      <c r="F641" s="180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</row>
    <row r="642">
      <c r="A642" s="180"/>
      <c r="B642" s="180"/>
      <c r="C642" s="180"/>
      <c r="D642" s="180"/>
      <c r="E642" s="180"/>
      <c r="F642" s="180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</row>
    <row r="643">
      <c r="A643" s="180"/>
      <c r="B643" s="180"/>
      <c r="C643" s="180"/>
      <c r="D643" s="180"/>
      <c r="E643" s="180"/>
      <c r="F643" s="180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</row>
    <row r="644">
      <c r="A644" s="180"/>
      <c r="B644" s="180"/>
      <c r="C644" s="180"/>
      <c r="D644" s="180"/>
      <c r="E644" s="180"/>
      <c r="F644" s="180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</row>
    <row r="645">
      <c r="A645" s="180"/>
      <c r="B645" s="180"/>
      <c r="C645" s="180"/>
      <c r="D645" s="180"/>
      <c r="E645" s="180"/>
      <c r="F645" s="180"/>
      <c r="G645" s="180"/>
      <c r="H645" s="180"/>
      <c r="I645" s="180"/>
      <c r="J645" s="180"/>
      <c r="K645" s="180"/>
      <c r="L645" s="180"/>
      <c r="M645" s="180"/>
      <c r="N645" s="180"/>
      <c r="O645" s="180"/>
      <c r="P645" s="180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  <c r="AA645" s="180"/>
    </row>
    <row r="646">
      <c r="A646" s="180"/>
      <c r="B646" s="180"/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</row>
    <row r="647">
      <c r="A647" s="180"/>
      <c r="B647" s="180"/>
      <c r="C647" s="180"/>
      <c r="D647" s="180"/>
      <c r="E647" s="180"/>
      <c r="F647" s="180"/>
      <c r="G647" s="180"/>
      <c r="H647" s="180"/>
      <c r="I647" s="180"/>
      <c r="J647" s="180"/>
      <c r="K647" s="180"/>
      <c r="L647" s="180"/>
      <c r="M647" s="180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</row>
    <row r="648">
      <c r="A648" s="180"/>
      <c r="B648" s="180"/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</row>
    <row r="649">
      <c r="A649" s="180"/>
      <c r="B649" s="180"/>
      <c r="C649" s="180"/>
      <c r="D649" s="180"/>
      <c r="E649" s="180"/>
      <c r="F649" s="180"/>
      <c r="G649" s="180"/>
      <c r="H649" s="180"/>
      <c r="I649" s="180"/>
      <c r="J649" s="180"/>
      <c r="K649" s="180"/>
      <c r="L649" s="180"/>
      <c r="M649" s="180"/>
      <c r="N649" s="180"/>
      <c r="O649" s="180"/>
      <c r="P649" s="180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  <c r="AA649" s="180"/>
    </row>
    <row r="650">
      <c r="A650" s="180"/>
      <c r="B650" s="180"/>
      <c r="C650" s="180"/>
      <c r="D650" s="180"/>
      <c r="E650" s="180"/>
      <c r="F650" s="180"/>
      <c r="G650" s="180"/>
      <c r="H650" s="180"/>
      <c r="I650" s="180"/>
      <c r="J650" s="180"/>
      <c r="K650" s="180"/>
      <c r="L650" s="180"/>
      <c r="M650" s="180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  <c r="AA650" s="180"/>
    </row>
    <row r="651">
      <c r="A651" s="180"/>
      <c r="B651" s="180"/>
      <c r="C651" s="180"/>
      <c r="D651" s="180"/>
      <c r="E651" s="180"/>
      <c r="F651" s="180"/>
      <c r="G651" s="180"/>
      <c r="H651" s="180"/>
      <c r="I651" s="180"/>
      <c r="J651" s="180"/>
      <c r="K651" s="180"/>
      <c r="L651" s="180"/>
      <c r="M651" s="180"/>
      <c r="N651" s="180"/>
      <c r="O651" s="180"/>
      <c r="P651" s="180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  <c r="AA651" s="180"/>
    </row>
    <row r="652">
      <c r="A652" s="180"/>
      <c r="B652" s="180"/>
      <c r="C652" s="180"/>
      <c r="D652" s="180"/>
      <c r="E652" s="180"/>
      <c r="F652" s="180"/>
      <c r="G652" s="180"/>
      <c r="H652" s="180"/>
      <c r="I652" s="180"/>
      <c r="J652" s="180"/>
      <c r="K652" s="180"/>
      <c r="L652" s="180"/>
      <c r="M652" s="180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  <c r="AA652" s="180"/>
    </row>
    <row r="653">
      <c r="A653" s="180"/>
      <c r="B653" s="180"/>
      <c r="C653" s="180"/>
      <c r="D653" s="180"/>
      <c r="E653" s="180"/>
      <c r="F653" s="180"/>
      <c r="G653" s="180"/>
      <c r="H653" s="180"/>
      <c r="I653" s="180"/>
      <c r="J653" s="180"/>
      <c r="K653" s="180"/>
      <c r="L653" s="180"/>
      <c r="M653" s="180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  <c r="AA653" s="180"/>
    </row>
    <row r="654">
      <c r="A654" s="180"/>
      <c r="B654" s="180"/>
      <c r="C654" s="180"/>
      <c r="D654" s="180"/>
      <c r="E654" s="180"/>
      <c r="F654" s="180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</row>
    <row r="655">
      <c r="A655" s="180"/>
      <c r="B655" s="180"/>
      <c r="C655" s="180"/>
      <c r="D655" s="180"/>
      <c r="E655" s="180"/>
      <c r="F655" s="180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</row>
    <row r="656">
      <c r="A656" s="180"/>
      <c r="B656" s="180"/>
      <c r="C656" s="180"/>
      <c r="D656" s="180"/>
      <c r="E656" s="180"/>
      <c r="F656" s="180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</row>
    <row r="657">
      <c r="A657" s="180"/>
      <c r="B657" s="18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</row>
    <row r="658">
      <c r="A658" s="180"/>
      <c r="B658" s="180"/>
      <c r="C658" s="180"/>
      <c r="D658" s="180"/>
      <c r="E658" s="180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</row>
    <row r="659">
      <c r="A659" s="180"/>
      <c r="B659" s="180"/>
      <c r="C659" s="180"/>
      <c r="D659" s="180"/>
      <c r="E659" s="180"/>
      <c r="F659" s="180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</row>
    <row r="660">
      <c r="A660" s="180"/>
      <c r="B660" s="180"/>
      <c r="C660" s="180"/>
      <c r="D660" s="180"/>
      <c r="E660" s="180"/>
      <c r="F660" s="180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</row>
    <row r="661">
      <c r="A661" s="180"/>
      <c r="B661" s="180"/>
      <c r="C661" s="180"/>
      <c r="D661" s="180"/>
      <c r="E661" s="180"/>
      <c r="F661" s="180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</row>
    <row r="662">
      <c r="A662" s="180"/>
      <c r="B662" s="180"/>
      <c r="C662" s="180"/>
      <c r="D662" s="180"/>
      <c r="E662" s="180"/>
      <c r="F662" s="180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</row>
    <row r="663">
      <c r="A663" s="180"/>
      <c r="B663" s="180"/>
      <c r="C663" s="180"/>
      <c r="D663" s="180"/>
      <c r="E663" s="180"/>
      <c r="F663" s="180"/>
      <c r="G663" s="180"/>
      <c r="H663" s="180"/>
      <c r="I663" s="180"/>
      <c r="J663" s="180"/>
      <c r="K663" s="180"/>
      <c r="L663" s="180"/>
      <c r="M663" s="180"/>
      <c r="N663" s="180"/>
      <c r="O663" s="180"/>
      <c r="P663" s="180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  <c r="AA663" s="180"/>
    </row>
    <row r="664">
      <c r="A664" s="180"/>
      <c r="B664" s="180"/>
      <c r="C664" s="180"/>
      <c r="D664" s="180"/>
      <c r="E664" s="180"/>
      <c r="F664" s="180"/>
      <c r="G664" s="180"/>
      <c r="H664" s="180"/>
      <c r="I664" s="180"/>
      <c r="J664" s="180"/>
      <c r="K664" s="180"/>
      <c r="L664" s="180"/>
      <c r="M664" s="180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  <c r="AA664" s="180"/>
    </row>
    <row r="665">
      <c r="A665" s="180"/>
      <c r="B665" s="180"/>
      <c r="C665" s="180"/>
      <c r="D665" s="180"/>
      <c r="E665" s="180"/>
      <c r="F665" s="180"/>
      <c r="G665" s="180"/>
      <c r="H665" s="180"/>
      <c r="I665" s="180"/>
      <c r="J665" s="180"/>
      <c r="K665" s="180"/>
      <c r="L665" s="180"/>
      <c r="M665" s="180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  <c r="AA665" s="180"/>
    </row>
    <row r="666">
      <c r="A666" s="180"/>
      <c r="B666" s="180"/>
      <c r="C666" s="180"/>
      <c r="D666" s="180"/>
      <c r="E666" s="180"/>
      <c r="F666" s="180"/>
      <c r="G666" s="180"/>
      <c r="H666" s="180"/>
      <c r="I666" s="180"/>
      <c r="J666" s="180"/>
      <c r="K666" s="180"/>
      <c r="L666" s="180"/>
      <c r="M666" s="180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  <c r="AA666" s="180"/>
    </row>
    <row r="667">
      <c r="A667" s="180"/>
      <c r="B667" s="180"/>
      <c r="C667" s="180"/>
      <c r="D667" s="180"/>
      <c r="E667" s="180"/>
      <c r="F667" s="180"/>
      <c r="G667" s="180"/>
      <c r="H667" s="180"/>
      <c r="I667" s="180"/>
      <c r="J667" s="180"/>
      <c r="K667" s="180"/>
      <c r="L667" s="180"/>
      <c r="M667" s="180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  <c r="AA667" s="180"/>
    </row>
    <row r="668">
      <c r="A668" s="180"/>
      <c r="B668" s="180"/>
      <c r="C668" s="180"/>
      <c r="D668" s="180"/>
      <c r="E668" s="180"/>
      <c r="F668" s="180"/>
      <c r="G668" s="180"/>
      <c r="H668" s="180"/>
      <c r="I668" s="180"/>
      <c r="J668" s="180"/>
      <c r="K668" s="180"/>
      <c r="L668" s="180"/>
      <c r="M668" s="180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  <c r="AA668" s="180"/>
    </row>
    <row r="669">
      <c r="A669" s="180"/>
      <c r="B669" s="180"/>
      <c r="C669" s="180"/>
      <c r="D669" s="180"/>
      <c r="E669" s="180"/>
      <c r="F669" s="180"/>
      <c r="G669" s="180"/>
      <c r="H669" s="180"/>
      <c r="I669" s="180"/>
      <c r="J669" s="180"/>
      <c r="K669" s="180"/>
      <c r="L669" s="180"/>
      <c r="M669" s="180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  <c r="AA669" s="180"/>
    </row>
    <row r="670">
      <c r="A670" s="180"/>
      <c r="B670" s="180"/>
      <c r="C670" s="180"/>
      <c r="D670" s="180"/>
      <c r="E670" s="180"/>
      <c r="F670" s="180"/>
      <c r="G670" s="180"/>
      <c r="H670" s="180"/>
      <c r="I670" s="180"/>
      <c r="J670" s="180"/>
      <c r="K670" s="180"/>
      <c r="L670" s="180"/>
      <c r="M670" s="180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  <c r="AA670" s="180"/>
    </row>
    <row r="671">
      <c r="A671" s="180"/>
      <c r="B671" s="180"/>
      <c r="C671" s="180"/>
      <c r="D671" s="180"/>
      <c r="E671" s="180"/>
      <c r="F671" s="180"/>
      <c r="G671" s="180"/>
      <c r="H671" s="180"/>
      <c r="I671" s="180"/>
      <c r="J671" s="180"/>
      <c r="K671" s="180"/>
      <c r="L671" s="180"/>
      <c r="M671" s="180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  <c r="AA671" s="180"/>
    </row>
    <row r="672">
      <c r="A672" s="180"/>
      <c r="B672" s="180"/>
      <c r="C672" s="180"/>
      <c r="D672" s="180"/>
      <c r="E672" s="180"/>
      <c r="F672" s="180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</row>
    <row r="673">
      <c r="A673" s="180"/>
      <c r="B673" s="180"/>
      <c r="C673" s="180"/>
      <c r="D673" s="180"/>
      <c r="E673" s="180"/>
      <c r="F673" s="180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</row>
    <row r="674">
      <c r="A674" s="180"/>
      <c r="B674" s="180"/>
      <c r="C674" s="180"/>
      <c r="D674" s="180"/>
      <c r="E674" s="180"/>
      <c r="F674" s="180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</row>
    <row r="675">
      <c r="A675" s="180"/>
      <c r="B675" s="180"/>
      <c r="C675" s="180"/>
      <c r="D675" s="180"/>
      <c r="E675" s="180"/>
      <c r="F675" s="180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</row>
    <row r="676">
      <c r="A676" s="180"/>
      <c r="B676" s="180"/>
      <c r="C676" s="180"/>
      <c r="D676" s="180"/>
      <c r="E676" s="180"/>
      <c r="F676" s="180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</row>
    <row r="677">
      <c r="A677" s="180"/>
      <c r="B677" s="180"/>
      <c r="C677" s="180"/>
      <c r="D677" s="180"/>
      <c r="E677" s="180"/>
      <c r="F677" s="180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</row>
    <row r="678">
      <c r="A678" s="180"/>
      <c r="B678" s="180"/>
      <c r="C678" s="180"/>
      <c r="D678" s="180"/>
      <c r="E678" s="180"/>
      <c r="F678" s="180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</row>
    <row r="679">
      <c r="A679" s="180"/>
      <c r="B679" s="180"/>
      <c r="C679" s="180"/>
      <c r="D679" s="180"/>
      <c r="E679" s="180"/>
      <c r="F679" s="180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</row>
    <row r="680">
      <c r="A680" s="180"/>
      <c r="B680" s="180"/>
      <c r="C680" s="180"/>
      <c r="D680" s="180"/>
      <c r="E680" s="180"/>
      <c r="F680" s="180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</row>
    <row r="681">
      <c r="A681" s="180"/>
      <c r="B681" s="180"/>
      <c r="C681" s="180"/>
      <c r="D681" s="180"/>
      <c r="E681" s="180"/>
      <c r="F681" s="180"/>
      <c r="G681" s="180"/>
      <c r="H681" s="180"/>
      <c r="I681" s="180"/>
      <c r="J681" s="180"/>
      <c r="K681" s="180"/>
      <c r="L681" s="180"/>
      <c r="M681" s="180"/>
      <c r="N681" s="180"/>
      <c r="O681" s="180"/>
      <c r="P681" s="180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  <c r="AA681" s="180"/>
    </row>
    <row r="682">
      <c r="A682" s="180"/>
      <c r="B682" s="180"/>
      <c r="C682" s="180"/>
      <c r="D682" s="180"/>
      <c r="E682" s="180"/>
      <c r="F682" s="180"/>
      <c r="G682" s="180"/>
      <c r="H682" s="180"/>
      <c r="I682" s="180"/>
      <c r="J682" s="180"/>
      <c r="K682" s="180"/>
      <c r="L682" s="180"/>
      <c r="M682" s="180"/>
      <c r="N682" s="180"/>
      <c r="O682" s="180"/>
      <c r="P682" s="180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  <c r="AA682" s="180"/>
    </row>
    <row r="683">
      <c r="A683" s="180"/>
      <c r="B683" s="180"/>
      <c r="C683" s="180"/>
      <c r="D683" s="180"/>
      <c r="E683" s="180"/>
      <c r="F683" s="180"/>
      <c r="G683" s="180"/>
      <c r="H683" s="180"/>
      <c r="I683" s="180"/>
      <c r="J683" s="180"/>
      <c r="K683" s="180"/>
      <c r="L683" s="180"/>
      <c r="M683" s="180"/>
      <c r="N683" s="180"/>
      <c r="O683" s="180"/>
      <c r="P683" s="180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  <c r="AA683" s="180"/>
    </row>
    <row r="684">
      <c r="A684" s="180"/>
      <c r="B684" s="180"/>
      <c r="C684" s="180"/>
      <c r="D684" s="180"/>
      <c r="E684" s="180"/>
      <c r="F684" s="180"/>
      <c r="G684" s="180"/>
      <c r="H684" s="180"/>
      <c r="I684" s="180"/>
      <c r="J684" s="180"/>
      <c r="K684" s="180"/>
      <c r="L684" s="180"/>
      <c r="M684" s="180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  <c r="AA684" s="180"/>
    </row>
    <row r="685">
      <c r="A685" s="180"/>
      <c r="B685" s="180"/>
      <c r="C685" s="180"/>
      <c r="D685" s="180"/>
      <c r="E685" s="180"/>
      <c r="F685" s="180"/>
      <c r="G685" s="180"/>
      <c r="H685" s="180"/>
      <c r="I685" s="180"/>
      <c r="J685" s="180"/>
      <c r="K685" s="180"/>
      <c r="L685" s="180"/>
      <c r="M685" s="180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  <c r="AA685" s="180"/>
    </row>
    <row r="686">
      <c r="A686" s="180"/>
      <c r="B686" s="180"/>
      <c r="C686" s="180"/>
      <c r="D686" s="180"/>
      <c r="E686" s="180"/>
      <c r="F686" s="180"/>
      <c r="G686" s="180"/>
      <c r="H686" s="180"/>
      <c r="I686" s="180"/>
      <c r="J686" s="180"/>
      <c r="K686" s="180"/>
      <c r="L686" s="180"/>
      <c r="M686" s="180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  <c r="AA686" s="180"/>
    </row>
    <row r="687">
      <c r="A687" s="180"/>
      <c r="B687" s="180"/>
      <c r="C687" s="180"/>
      <c r="D687" s="180"/>
      <c r="E687" s="180"/>
      <c r="F687" s="180"/>
      <c r="G687" s="180"/>
      <c r="H687" s="180"/>
      <c r="I687" s="180"/>
      <c r="J687" s="180"/>
      <c r="K687" s="180"/>
      <c r="L687" s="180"/>
      <c r="M687" s="180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  <c r="AA687" s="180"/>
    </row>
    <row r="688">
      <c r="A688" s="180"/>
      <c r="B688" s="180"/>
      <c r="C688" s="180"/>
      <c r="D688" s="180"/>
      <c r="E688" s="180"/>
      <c r="F688" s="180"/>
      <c r="G688" s="180"/>
      <c r="H688" s="180"/>
      <c r="I688" s="180"/>
      <c r="J688" s="180"/>
      <c r="K688" s="180"/>
      <c r="L688" s="180"/>
      <c r="M688" s="180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  <c r="AA688" s="180"/>
    </row>
    <row r="689">
      <c r="A689" s="180"/>
      <c r="B689" s="180"/>
      <c r="C689" s="180"/>
      <c r="D689" s="180"/>
      <c r="E689" s="180"/>
      <c r="F689" s="180"/>
      <c r="G689" s="180"/>
      <c r="H689" s="180"/>
      <c r="I689" s="180"/>
      <c r="J689" s="180"/>
      <c r="K689" s="180"/>
      <c r="L689" s="180"/>
      <c r="M689" s="180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  <c r="AA689" s="180"/>
    </row>
    <row r="690">
      <c r="A690" s="180"/>
      <c r="B690" s="180"/>
      <c r="C690" s="180"/>
      <c r="D690" s="180"/>
      <c r="E690" s="180"/>
      <c r="F690" s="180"/>
      <c r="G690" s="180"/>
      <c r="H690" s="180"/>
      <c r="I690" s="180"/>
      <c r="J690" s="180"/>
      <c r="K690" s="180"/>
      <c r="L690" s="180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  <c r="AA690" s="180"/>
    </row>
    <row r="691">
      <c r="A691" s="180"/>
      <c r="B691" s="180"/>
      <c r="C691" s="180"/>
      <c r="D691" s="180"/>
      <c r="E691" s="180"/>
      <c r="F691" s="180"/>
      <c r="G691" s="180"/>
      <c r="H691" s="180"/>
      <c r="I691" s="180"/>
      <c r="J691" s="180"/>
      <c r="K691" s="180"/>
      <c r="L691" s="180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  <c r="AA691" s="180"/>
    </row>
    <row r="692">
      <c r="A692" s="180"/>
      <c r="B692" s="180"/>
      <c r="C692" s="180"/>
      <c r="D692" s="180"/>
      <c r="E692" s="180"/>
      <c r="F692" s="180"/>
      <c r="G692" s="180"/>
      <c r="H692" s="180"/>
      <c r="I692" s="180"/>
      <c r="J692" s="180"/>
      <c r="K692" s="180"/>
      <c r="L692" s="180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  <c r="AA692" s="180"/>
    </row>
    <row r="693">
      <c r="A693" s="180"/>
      <c r="B693" s="180"/>
      <c r="C693" s="180"/>
      <c r="D693" s="180"/>
      <c r="E693" s="180"/>
      <c r="F693" s="180"/>
      <c r="G693" s="180"/>
      <c r="H693" s="180"/>
      <c r="I693" s="180"/>
      <c r="J693" s="180"/>
      <c r="K693" s="180"/>
      <c r="L693" s="180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  <c r="AA693" s="180"/>
    </row>
    <row r="694">
      <c r="A694" s="180"/>
      <c r="B694" s="180"/>
      <c r="C694" s="180"/>
      <c r="D694" s="180"/>
      <c r="E694" s="180"/>
      <c r="F694" s="180"/>
      <c r="G694" s="180"/>
      <c r="H694" s="180"/>
      <c r="I694" s="180"/>
      <c r="J694" s="180"/>
      <c r="K694" s="180"/>
      <c r="L694" s="180"/>
      <c r="M694" s="180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  <c r="AA694" s="180"/>
    </row>
    <row r="695">
      <c r="A695" s="180"/>
      <c r="B695" s="180"/>
      <c r="C695" s="180"/>
      <c r="D695" s="180"/>
      <c r="E695" s="180"/>
      <c r="F695" s="180"/>
      <c r="G695" s="180"/>
      <c r="H695" s="180"/>
      <c r="I695" s="180"/>
      <c r="J695" s="180"/>
      <c r="K695" s="180"/>
      <c r="L695" s="180"/>
      <c r="M695" s="180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  <c r="AA695" s="180"/>
    </row>
    <row r="696">
      <c r="A696" s="180"/>
      <c r="B696" s="180"/>
      <c r="C696" s="180"/>
      <c r="D696" s="180"/>
      <c r="E696" s="180"/>
      <c r="F696" s="180"/>
      <c r="G696" s="180"/>
      <c r="H696" s="180"/>
      <c r="I696" s="180"/>
      <c r="J696" s="180"/>
      <c r="K696" s="180"/>
      <c r="L696" s="180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  <c r="AA696" s="180"/>
    </row>
    <row r="697">
      <c r="A697" s="180"/>
      <c r="B697" s="180"/>
      <c r="C697" s="180"/>
      <c r="D697" s="180"/>
      <c r="E697" s="180"/>
      <c r="F697" s="180"/>
      <c r="G697" s="180"/>
      <c r="H697" s="180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</row>
    <row r="698">
      <c r="A698" s="180"/>
      <c r="B698" s="180"/>
      <c r="C698" s="180"/>
      <c r="D698" s="180"/>
      <c r="E698" s="180"/>
      <c r="F698" s="180"/>
      <c r="G698" s="180"/>
      <c r="H698" s="180"/>
      <c r="I698" s="180"/>
      <c r="J698" s="180"/>
      <c r="K698" s="180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</row>
    <row r="699">
      <c r="A699" s="180"/>
      <c r="B699" s="180"/>
      <c r="C699" s="180"/>
      <c r="D699" s="180"/>
      <c r="E699" s="180"/>
      <c r="F699" s="180"/>
      <c r="G699" s="180"/>
      <c r="H699" s="180"/>
      <c r="I699" s="180"/>
      <c r="J699" s="180"/>
      <c r="K699" s="180"/>
      <c r="L699" s="180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  <c r="AA699" s="180"/>
    </row>
    <row r="700">
      <c r="A700" s="180"/>
      <c r="B700" s="180"/>
      <c r="C700" s="180"/>
      <c r="D700" s="180"/>
      <c r="E700" s="180"/>
      <c r="F700" s="180"/>
      <c r="G700" s="180"/>
      <c r="H700" s="180"/>
      <c r="I700" s="180"/>
      <c r="J700" s="180"/>
      <c r="K700" s="180"/>
      <c r="L700" s="180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  <c r="AA700" s="180"/>
    </row>
    <row r="701">
      <c r="A701" s="180"/>
      <c r="B701" s="180"/>
      <c r="C701" s="180"/>
      <c r="D701" s="180"/>
      <c r="E701" s="180"/>
      <c r="F701" s="180"/>
      <c r="G701" s="180"/>
      <c r="H701" s="180"/>
      <c r="I701" s="180"/>
      <c r="J701" s="180"/>
      <c r="K701" s="180"/>
      <c r="L701" s="180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  <c r="AA701" s="180"/>
    </row>
    <row r="702">
      <c r="A702" s="180"/>
      <c r="B702" s="180"/>
      <c r="C702" s="180"/>
      <c r="D702" s="180"/>
      <c r="E702" s="180"/>
      <c r="F702" s="180"/>
      <c r="G702" s="180"/>
      <c r="H702" s="180"/>
      <c r="I702" s="180"/>
      <c r="J702" s="180"/>
      <c r="K702" s="180"/>
      <c r="L702" s="180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</row>
    <row r="703">
      <c r="A703" s="180"/>
      <c r="B703" s="180"/>
      <c r="C703" s="180"/>
      <c r="D703" s="180"/>
      <c r="E703" s="180"/>
      <c r="F703" s="180"/>
      <c r="G703" s="180"/>
      <c r="H703" s="180"/>
      <c r="I703" s="180"/>
      <c r="J703" s="180"/>
      <c r="K703" s="180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</row>
    <row r="704">
      <c r="A704" s="180"/>
      <c r="B704" s="180"/>
      <c r="C704" s="180"/>
      <c r="D704" s="180"/>
      <c r="E704" s="180"/>
      <c r="F704" s="180"/>
      <c r="G704" s="180"/>
      <c r="H704" s="180"/>
      <c r="I704" s="180"/>
      <c r="J704" s="180"/>
      <c r="K704" s="180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  <c r="AA704" s="180"/>
    </row>
    <row r="705">
      <c r="A705" s="180"/>
      <c r="B705" s="180"/>
      <c r="C705" s="180"/>
      <c r="D705" s="180"/>
      <c r="E705" s="180"/>
      <c r="F705" s="180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  <c r="AA705" s="180"/>
    </row>
    <row r="706">
      <c r="A706" s="180"/>
      <c r="B706" s="180"/>
      <c r="C706" s="180"/>
      <c r="D706" s="180"/>
      <c r="E706" s="180"/>
      <c r="F706" s="180"/>
      <c r="G706" s="180"/>
      <c r="H706" s="180"/>
      <c r="I706" s="180"/>
      <c r="J706" s="180"/>
      <c r="K706" s="180"/>
      <c r="L706" s="180"/>
      <c r="M706" s="180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  <c r="AA706" s="180"/>
    </row>
    <row r="707">
      <c r="A707" s="180"/>
      <c r="B707" s="180"/>
      <c r="C707" s="180"/>
      <c r="D707" s="180"/>
      <c r="E707" s="180"/>
      <c r="F707" s="180"/>
      <c r="G707" s="180"/>
      <c r="H707" s="180"/>
      <c r="I707" s="180"/>
      <c r="J707" s="180"/>
      <c r="K707" s="180"/>
      <c r="L707" s="180"/>
      <c r="M707" s="180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  <c r="AA707" s="180"/>
    </row>
    <row r="708">
      <c r="A708" s="180"/>
      <c r="B708" s="180"/>
      <c r="C708" s="180"/>
      <c r="D708" s="180"/>
      <c r="E708" s="180"/>
      <c r="F708" s="180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</row>
    <row r="709">
      <c r="A709" s="180"/>
      <c r="B709" s="180"/>
      <c r="C709" s="180"/>
      <c r="D709" s="180"/>
      <c r="E709" s="180"/>
      <c r="F709" s="180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</row>
    <row r="710">
      <c r="A710" s="180"/>
      <c r="B710" s="180"/>
      <c r="C710" s="180"/>
      <c r="D710" s="180"/>
      <c r="E710" s="180"/>
      <c r="F710" s="180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</row>
    <row r="711">
      <c r="A711" s="180"/>
      <c r="B711" s="180"/>
      <c r="C711" s="180"/>
      <c r="D711" s="180"/>
      <c r="E711" s="180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</row>
    <row r="712">
      <c r="A712" s="180"/>
      <c r="B712" s="180"/>
      <c r="C712" s="180"/>
      <c r="D712" s="180"/>
      <c r="E712" s="180"/>
      <c r="F712" s="180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</row>
    <row r="713">
      <c r="A713" s="180"/>
      <c r="B713" s="180"/>
      <c r="C713" s="180"/>
      <c r="D713" s="180"/>
      <c r="E713" s="180"/>
      <c r="F713" s="180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</row>
    <row r="714">
      <c r="A714" s="180"/>
      <c r="B714" s="180"/>
      <c r="C714" s="180"/>
      <c r="D714" s="180"/>
      <c r="E714" s="180"/>
      <c r="F714" s="180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</row>
    <row r="715">
      <c r="A715" s="180"/>
      <c r="B715" s="180"/>
      <c r="C715" s="180"/>
      <c r="D715" s="180"/>
      <c r="E715" s="180"/>
      <c r="F715" s="180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</row>
    <row r="716">
      <c r="A716" s="180"/>
      <c r="B716" s="180"/>
      <c r="C716" s="180"/>
      <c r="D716" s="180"/>
      <c r="E716" s="180"/>
      <c r="F716" s="180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</row>
    <row r="717">
      <c r="A717" s="180"/>
      <c r="B717" s="180"/>
      <c r="C717" s="180"/>
      <c r="D717" s="180"/>
      <c r="E717" s="180"/>
      <c r="F717" s="180"/>
      <c r="G717" s="180"/>
      <c r="H717" s="180"/>
      <c r="I717" s="180"/>
      <c r="J717" s="180"/>
      <c r="K717" s="180"/>
      <c r="L717" s="180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  <c r="AA717" s="180"/>
    </row>
    <row r="718">
      <c r="A718" s="180"/>
      <c r="B718" s="180"/>
      <c r="C718" s="180"/>
      <c r="D718" s="180"/>
      <c r="E718" s="180"/>
      <c r="F718" s="180"/>
      <c r="G718" s="180"/>
      <c r="H718" s="180"/>
      <c r="I718" s="180"/>
      <c r="J718" s="180"/>
      <c r="K718" s="180"/>
      <c r="L718" s="180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  <c r="AA718" s="180"/>
    </row>
    <row r="719">
      <c r="A719" s="180"/>
      <c r="B719" s="180"/>
      <c r="C719" s="180"/>
      <c r="D719" s="180"/>
      <c r="E719" s="180"/>
      <c r="F719" s="180"/>
      <c r="G719" s="180"/>
      <c r="H719" s="180"/>
      <c r="I719" s="180"/>
      <c r="J719" s="180"/>
      <c r="K719" s="180"/>
      <c r="L719" s="180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</row>
    <row r="720">
      <c r="A720" s="180"/>
      <c r="B720" s="180"/>
      <c r="C720" s="180"/>
      <c r="D720" s="180"/>
      <c r="E720" s="180"/>
      <c r="F720" s="180"/>
      <c r="G720" s="180"/>
      <c r="H720" s="180"/>
      <c r="I720" s="180"/>
      <c r="J720" s="180"/>
      <c r="K720" s="180"/>
      <c r="L720" s="180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</row>
    <row r="721">
      <c r="A721" s="180"/>
      <c r="B721" s="180"/>
      <c r="C721" s="180"/>
      <c r="D721" s="180"/>
      <c r="E721" s="180"/>
      <c r="F721" s="180"/>
      <c r="G721" s="180"/>
      <c r="H721" s="180"/>
      <c r="I721" s="180"/>
      <c r="J721" s="180"/>
      <c r="K721" s="180"/>
      <c r="L721" s="180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</row>
    <row r="722">
      <c r="A722" s="180"/>
      <c r="B722" s="180"/>
      <c r="C722" s="180"/>
      <c r="D722" s="180"/>
      <c r="E722" s="180"/>
      <c r="F722" s="180"/>
      <c r="G722" s="180"/>
      <c r="H722" s="180"/>
      <c r="I722" s="180"/>
      <c r="J722" s="180"/>
      <c r="K722" s="180"/>
      <c r="L722" s="180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</row>
    <row r="723">
      <c r="A723" s="180"/>
      <c r="B723" s="180"/>
      <c r="C723" s="180"/>
      <c r="D723" s="180"/>
      <c r="E723" s="180"/>
      <c r="F723" s="180"/>
      <c r="G723" s="180"/>
      <c r="H723" s="180"/>
      <c r="I723" s="180"/>
      <c r="J723" s="180"/>
      <c r="K723" s="180"/>
      <c r="L723" s="180"/>
      <c r="M723" s="180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  <c r="AA723" s="180"/>
    </row>
    <row r="724">
      <c r="A724" s="180"/>
      <c r="B724" s="180"/>
      <c r="C724" s="180"/>
      <c r="D724" s="180"/>
      <c r="E724" s="180"/>
      <c r="F724" s="180"/>
      <c r="G724" s="180"/>
      <c r="H724" s="180"/>
      <c r="I724" s="180"/>
      <c r="J724" s="180"/>
      <c r="K724" s="180"/>
      <c r="L724" s="180"/>
      <c r="M724" s="180"/>
      <c r="N724" s="180"/>
      <c r="O724" s="180"/>
      <c r="P724" s="180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  <c r="AA724" s="180"/>
    </row>
    <row r="725">
      <c r="A725" s="180"/>
      <c r="B725" s="180"/>
      <c r="C725" s="180"/>
      <c r="D725" s="180"/>
      <c r="E725" s="180"/>
      <c r="F725" s="180"/>
      <c r="G725" s="180"/>
      <c r="H725" s="180"/>
      <c r="I725" s="180"/>
      <c r="J725" s="180"/>
      <c r="K725" s="180"/>
      <c r="L725" s="180"/>
      <c r="M725" s="180"/>
      <c r="N725" s="180"/>
      <c r="O725" s="180"/>
      <c r="P725" s="180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  <c r="AA725" s="180"/>
    </row>
    <row r="726">
      <c r="A726" s="180"/>
      <c r="B726" s="180"/>
      <c r="C726" s="180"/>
      <c r="D726" s="180"/>
      <c r="E726" s="180"/>
      <c r="F726" s="180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</row>
    <row r="727">
      <c r="A727" s="180"/>
      <c r="B727" s="180"/>
      <c r="C727" s="180"/>
      <c r="D727" s="180"/>
      <c r="E727" s="180"/>
      <c r="F727" s="180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</row>
    <row r="728">
      <c r="A728" s="180"/>
      <c r="B728" s="180"/>
      <c r="C728" s="180"/>
      <c r="D728" s="180"/>
      <c r="E728" s="180"/>
      <c r="F728" s="180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</row>
    <row r="729">
      <c r="A729" s="180"/>
      <c r="B729" s="180"/>
      <c r="C729" s="180"/>
      <c r="D729" s="180"/>
      <c r="E729" s="180"/>
      <c r="F729" s="180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</row>
    <row r="730">
      <c r="A730" s="180"/>
      <c r="B730" s="180"/>
      <c r="C730" s="180"/>
      <c r="D730" s="180"/>
      <c r="E730" s="180"/>
      <c r="F730" s="180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</row>
    <row r="731">
      <c r="A731" s="180"/>
      <c r="B731" s="180"/>
      <c r="C731" s="180"/>
      <c r="D731" s="180"/>
      <c r="E731" s="180"/>
      <c r="F731" s="180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</row>
    <row r="732">
      <c r="A732" s="180"/>
      <c r="B732" s="180"/>
      <c r="C732" s="180"/>
      <c r="D732" s="180"/>
      <c r="E732" s="180"/>
      <c r="F732" s="180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</row>
    <row r="733">
      <c r="A733" s="180"/>
      <c r="B733" s="180"/>
      <c r="C733" s="180"/>
      <c r="D733" s="180"/>
      <c r="E733" s="180"/>
      <c r="F733" s="180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</row>
    <row r="734">
      <c r="A734" s="180"/>
      <c r="B734" s="180"/>
      <c r="C734" s="180"/>
      <c r="D734" s="180"/>
      <c r="E734" s="180"/>
      <c r="F734" s="180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</row>
    <row r="735">
      <c r="A735" s="180"/>
      <c r="B735" s="180"/>
      <c r="C735" s="180"/>
      <c r="D735" s="180"/>
      <c r="E735" s="180"/>
      <c r="F735" s="180"/>
      <c r="G735" s="180"/>
      <c r="H735" s="180"/>
      <c r="I735" s="180"/>
      <c r="J735" s="180"/>
      <c r="K735" s="180"/>
      <c r="L735" s="180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  <c r="AA735" s="180"/>
    </row>
    <row r="736">
      <c r="A736" s="180"/>
      <c r="B736" s="180"/>
      <c r="C736" s="180"/>
      <c r="D736" s="180"/>
      <c r="E736" s="180"/>
      <c r="F736" s="180"/>
      <c r="G736" s="180"/>
      <c r="H736" s="180"/>
      <c r="I736" s="180"/>
      <c r="J736" s="180"/>
      <c r="K736" s="180"/>
      <c r="L736" s="180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  <c r="AA736" s="180"/>
    </row>
    <row r="737">
      <c r="A737" s="180"/>
      <c r="B737" s="180"/>
      <c r="C737" s="180"/>
      <c r="D737" s="180"/>
      <c r="E737" s="180"/>
      <c r="F737" s="180"/>
      <c r="G737" s="180"/>
      <c r="H737" s="180"/>
      <c r="I737" s="180"/>
      <c r="J737" s="180"/>
      <c r="K737" s="180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  <c r="AA737" s="180"/>
    </row>
    <row r="738">
      <c r="A738" s="180"/>
      <c r="B738" s="180"/>
      <c r="C738" s="180"/>
      <c r="D738" s="180"/>
      <c r="E738" s="180"/>
      <c r="F738" s="180"/>
      <c r="G738" s="180"/>
      <c r="H738" s="180"/>
      <c r="I738" s="180"/>
      <c r="J738" s="180"/>
      <c r="K738" s="180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  <c r="AA738" s="180"/>
    </row>
    <row r="739">
      <c r="A739" s="180"/>
      <c r="B739" s="180"/>
      <c r="C739" s="180"/>
      <c r="D739" s="180"/>
      <c r="E739" s="180"/>
      <c r="F739" s="180"/>
      <c r="G739" s="180"/>
      <c r="H739" s="180"/>
      <c r="I739" s="180"/>
      <c r="J739" s="180"/>
      <c r="K739" s="180"/>
      <c r="L739" s="180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  <c r="AA739" s="180"/>
    </row>
    <row r="740">
      <c r="A740" s="180"/>
      <c r="B740" s="180"/>
      <c r="C740" s="180"/>
      <c r="D740" s="180"/>
      <c r="E740" s="180"/>
      <c r="F740" s="180"/>
      <c r="G740" s="180"/>
      <c r="H740" s="180"/>
      <c r="I740" s="180"/>
      <c r="J740" s="180"/>
      <c r="K740" s="180"/>
      <c r="L740" s="180"/>
      <c r="M740" s="180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  <c r="AA740" s="180"/>
    </row>
    <row r="741">
      <c r="A741" s="180"/>
      <c r="B741" s="180"/>
      <c r="C741" s="180"/>
      <c r="D741" s="180"/>
      <c r="E741" s="180"/>
      <c r="F741" s="180"/>
      <c r="G741" s="180"/>
      <c r="H741" s="180"/>
      <c r="I741" s="180"/>
      <c r="J741" s="180"/>
      <c r="K741" s="180"/>
      <c r="L741" s="180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  <c r="AA741" s="180"/>
    </row>
    <row r="742">
      <c r="A742" s="180"/>
      <c r="B742" s="180"/>
      <c r="C742" s="180"/>
      <c r="D742" s="180"/>
      <c r="E742" s="180"/>
      <c r="F742" s="180"/>
      <c r="G742" s="180"/>
      <c r="H742" s="180"/>
      <c r="I742" s="180"/>
      <c r="J742" s="180"/>
      <c r="K742" s="180"/>
      <c r="L742" s="180"/>
      <c r="M742" s="180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  <c r="AA742" s="180"/>
    </row>
    <row r="743">
      <c r="A743" s="180"/>
      <c r="B743" s="180"/>
      <c r="C743" s="180"/>
      <c r="D743" s="180"/>
      <c r="E743" s="180"/>
      <c r="F743" s="180"/>
      <c r="G743" s="180"/>
      <c r="H743" s="180"/>
      <c r="I743" s="180"/>
      <c r="J743" s="180"/>
      <c r="K743" s="180"/>
      <c r="L743" s="180"/>
      <c r="M743" s="180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  <c r="AA743" s="180"/>
    </row>
    <row r="744">
      <c r="A744" s="180"/>
      <c r="B744" s="180"/>
      <c r="C744" s="180"/>
      <c r="D744" s="180"/>
      <c r="E744" s="180"/>
      <c r="F744" s="180"/>
      <c r="G744" s="180"/>
      <c r="H744" s="180"/>
      <c r="I744" s="180"/>
      <c r="J744" s="180"/>
      <c r="K744" s="180"/>
      <c r="L744" s="180"/>
      <c r="M744" s="180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</row>
    <row r="745">
      <c r="A745" s="180"/>
      <c r="B745" s="180"/>
      <c r="C745" s="180"/>
      <c r="D745" s="180"/>
      <c r="E745" s="180"/>
      <c r="F745" s="180"/>
      <c r="G745" s="180"/>
      <c r="H745" s="180"/>
      <c r="I745" s="180"/>
      <c r="J745" s="180"/>
      <c r="K745" s="180"/>
      <c r="L745" s="180"/>
      <c r="M745" s="180"/>
      <c r="N745" s="180"/>
      <c r="O745" s="180"/>
      <c r="P745" s="180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</row>
    <row r="746">
      <c r="A746" s="180"/>
      <c r="B746" s="180"/>
      <c r="C746" s="180"/>
      <c r="D746" s="180"/>
      <c r="E746" s="180"/>
      <c r="F746" s="180"/>
      <c r="G746" s="180"/>
      <c r="H746" s="180"/>
      <c r="I746" s="180"/>
      <c r="J746" s="180"/>
      <c r="K746" s="180"/>
      <c r="L746" s="180"/>
      <c r="M746" s="180"/>
      <c r="N746" s="180"/>
      <c r="O746" s="180"/>
      <c r="P746" s="180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</row>
    <row r="747">
      <c r="A747" s="180"/>
      <c r="B747" s="180"/>
      <c r="C747" s="180"/>
      <c r="D747" s="180"/>
      <c r="E747" s="180"/>
      <c r="F747" s="180"/>
      <c r="G747" s="180"/>
      <c r="H747" s="180"/>
      <c r="I747" s="180"/>
      <c r="J747" s="180"/>
      <c r="K747" s="180"/>
      <c r="L747" s="180"/>
      <c r="M747" s="180"/>
      <c r="N747" s="180"/>
      <c r="O747" s="180"/>
      <c r="P747" s="180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</row>
    <row r="748">
      <c r="A748" s="180"/>
      <c r="B748" s="180"/>
      <c r="C748" s="180"/>
      <c r="D748" s="180"/>
      <c r="E748" s="180"/>
      <c r="F748" s="180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</row>
    <row r="749">
      <c r="A749" s="180"/>
      <c r="B749" s="180"/>
      <c r="C749" s="180"/>
      <c r="D749" s="180"/>
      <c r="E749" s="180"/>
      <c r="F749" s="180"/>
      <c r="G749" s="180"/>
      <c r="H749" s="180"/>
      <c r="I749" s="180"/>
      <c r="J749" s="180"/>
      <c r="K749" s="180"/>
      <c r="L749" s="180"/>
      <c r="M749" s="180"/>
      <c r="N749" s="180"/>
      <c r="O749" s="180"/>
      <c r="P749" s="180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</row>
    <row r="750">
      <c r="A750" s="180"/>
      <c r="B750" s="180"/>
      <c r="C750" s="180"/>
      <c r="D750" s="180"/>
      <c r="E750" s="180"/>
      <c r="F750" s="180"/>
      <c r="G750" s="180"/>
      <c r="H750" s="180"/>
      <c r="I750" s="180"/>
      <c r="J750" s="180"/>
      <c r="K750" s="180"/>
      <c r="L750" s="180"/>
      <c r="M750" s="180"/>
      <c r="N750" s="180"/>
      <c r="O750" s="180"/>
      <c r="P750" s="180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</row>
    <row r="751">
      <c r="A751" s="180"/>
      <c r="B751" s="180"/>
      <c r="C751" s="180"/>
      <c r="D751" s="180"/>
      <c r="E751" s="180"/>
      <c r="F751" s="180"/>
      <c r="G751" s="180"/>
      <c r="H751" s="180"/>
      <c r="I751" s="180"/>
      <c r="J751" s="180"/>
      <c r="K751" s="180"/>
      <c r="L751" s="180"/>
      <c r="M751" s="180"/>
      <c r="N751" s="180"/>
      <c r="O751" s="180"/>
      <c r="P751" s="180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</row>
    <row r="752">
      <c r="A752" s="180"/>
      <c r="B752" s="180"/>
      <c r="C752" s="180"/>
      <c r="D752" s="180"/>
      <c r="E752" s="180"/>
      <c r="F752" s="180"/>
      <c r="G752" s="180"/>
      <c r="H752" s="180"/>
      <c r="I752" s="180"/>
      <c r="J752" s="180"/>
      <c r="K752" s="180"/>
      <c r="L752" s="180"/>
      <c r="M752" s="180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</row>
    <row r="753">
      <c r="A753" s="180"/>
      <c r="B753" s="180"/>
      <c r="C753" s="180"/>
      <c r="D753" s="180"/>
      <c r="E753" s="180"/>
      <c r="F753" s="180"/>
      <c r="G753" s="180"/>
      <c r="H753" s="180"/>
      <c r="I753" s="180"/>
      <c r="J753" s="180"/>
      <c r="K753" s="180"/>
      <c r="L753" s="180"/>
      <c r="M753" s="180"/>
      <c r="N753" s="180"/>
      <c r="O753" s="180"/>
      <c r="P753" s="180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  <c r="AA753" s="180"/>
    </row>
    <row r="754">
      <c r="A754" s="180"/>
      <c r="B754" s="180"/>
      <c r="C754" s="180"/>
      <c r="D754" s="180"/>
      <c r="E754" s="180"/>
      <c r="F754" s="180"/>
      <c r="G754" s="180"/>
      <c r="H754" s="180"/>
      <c r="I754" s="180"/>
      <c r="J754" s="180"/>
      <c r="K754" s="180"/>
      <c r="L754" s="180"/>
      <c r="M754" s="180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  <c r="AA754" s="180"/>
    </row>
    <row r="755">
      <c r="A755" s="180"/>
      <c r="B755" s="180"/>
      <c r="C755" s="180"/>
      <c r="D755" s="180"/>
      <c r="E755" s="180"/>
      <c r="F755" s="180"/>
      <c r="G755" s="180"/>
      <c r="H755" s="180"/>
      <c r="I755" s="180"/>
      <c r="J755" s="180"/>
      <c r="K755" s="180"/>
      <c r="L755" s="180"/>
      <c r="M755" s="180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  <c r="AA755" s="180"/>
    </row>
    <row r="756">
      <c r="A756" s="180"/>
      <c r="B756" s="180"/>
      <c r="C756" s="180"/>
      <c r="D756" s="180"/>
      <c r="E756" s="180"/>
      <c r="F756" s="180"/>
      <c r="G756" s="180"/>
      <c r="H756" s="180"/>
      <c r="I756" s="180"/>
      <c r="J756" s="180"/>
      <c r="K756" s="180"/>
      <c r="L756" s="180"/>
      <c r="M756" s="180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  <c r="AA756" s="180"/>
    </row>
    <row r="757">
      <c r="A757" s="180"/>
      <c r="B757" s="180"/>
      <c r="C757" s="180"/>
      <c r="D757" s="180"/>
      <c r="E757" s="180"/>
      <c r="F757" s="180"/>
      <c r="G757" s="180"/>
      <c r="H757" s="180"/>
      <c r="I757" s="180"/>
      <c r="J757" s="180"/>
      <c r="K757" s="180"/>
      <c r="L757" s="180"/>
      <c r="M757" s="180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  <c r="AA757" s="180"/>
    </row>
    <row r="758">
      <c r="A758" s="180"/>
      <c r="B758" s="180"/>
      <c r="C758" s="180"/>
      <c r="D758" s="180"/>
      <c r="E758" s="180"/>
      <c r="F758" s="180"/>
      <c r="G758" s="180"/>
      <c r="H758" s="180"/>
      <c r="I758" s="180"/>
      <c r="J758" s="180"/>
      <c r="K758" s="180"/>
      <c r="L758" s="180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  <c r="AA758" s="180"/>
    </row>
    <row r="759">
      <c r="A759" s="180"/>
      <c r="B759" s="18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</row>
    <row r="760">
      <c r="A760" s="180"/>
      <c r="B760" s="180"/>
      <c r="C760" s="180"/>
      <c r="D760" s="180"/>
      <c r="E760" s="180"/>
      <c r="F760" s="180"/>
      <c r="G760" s="180"/>
      <c r="H760" s="180"/>
      <c r="I760" s="180"/>
      <c r="J760" s="180"/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  <c r="AA760" s="180"/>
    </row>
    <row r="761">
      <c r="A761" s="180"/>
      <c r="B761" s="180"/>
      <c r="C761" s="180"/>
      <c r="D761" s="180"/>
      <c r="E761" s="180"/>
      <c r="F761" s="180"/>
      <c r="G761" s="180"/>
      <c r="H761" s="180"/>
      <c r="I761" s="180"/>
      <c r="J761" s="180"/>
      <c r="K761" s="180"/>
      <c r="L761" s="180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  <c r="AA761" s="180"/>
    </row>
    <row r="762">
      <c r="A762" s="180"/>
      <c r="B762" s="180"/>
      <c r="C762" s="180"/>
      <c r="D762" s="180"/>
      <c r="E762" s="180"/>
      <c r="F762" s="180"/>
      <c r="G762" s="180"/>
      <c r="H762" s="180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</row>
    <row r="763">
      <c r="A763" s="180"/>
      <c r="B763" s="180"/>
      <c r="C763" s="180"/>
      <c r="D763" s="180"/>
      <c r="E763" s="180"/>
      <c r="F763" s="180"/>
      <c r="G763" s="180"/>
      <c r="H763" s="180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</row>
    <row r="764">
      <c r="A764" s="180"/>
      <c r="B764" s="180"/>
      <c r="C764" s="180"/>
      <c r="D764" s="180"/>
      <c r="E764" s="180"/>
      <c r="F764" s="180"/>
      <c r="G764" s="180"/>
      <c r="H764" s="180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</row>
    <row r="765">
      <c r="A765" s="180"/>
      <c r="B765" s="180"/>
      <c r="C765" s="180"/>
      <c r="D765" s="180"/>
      <c r="E765" s="180"/>
      <c r="F765" s="180"/>
      <c r="G765" s="180"/>
      <c r="H765" s="180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</row>
    <row r="766">
      <c r="A766" s="180"/>
      <c r="B766" s="180"/>
      <c r="C766" s="180"/>
      <c r="D766" s="180"/>
      <c r="E766" s="180"/>
      <c r="F766" s="180"/>
      <c r="G766" s="180"/>
      <c r="H766" s="180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</row>
    <row r="767">
      <c r="A767" s="180"/>
      <c r="B767" s="180"/>
      <c r="C767" s="180"/>
      <c r="D767" s="180"/>
      <c r="E767" s="180"/>
      <c r="F767" s="180"/>
      <c r="G767" s="180"/>
      <c r="H767" s="180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</row>
    <row r="768">
      <c r="A768" s="180"/>
      <c r="B768" s="180"/>
      <c r="C768" s="180"/>
      <c r="D768" s="180"/>
      <c r="E768" s="180"/>
      <c r="F768" s="180"/>
      <c r="G768" s="180"/>
      <c r="H768" s="180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</row>
    <row r="769">
      <c r="A769" s="180"/>
      <c r="B769" s="180"/>
      <c r="C769" s="180"/>
      <c r="D769" s="180"/>
      <c r="E769" s="180"/>
      <c r="F769" s="180"/>
      <c r="G769" s="180"/>
      <c r="H769" s="180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</row>
    <row r="770">
      <c r="A770" s="180"/>
      <c r="B770" s="180"/>
      <c r="C770" s="180"/>
      <c r="D770" s="180"/>
      <c r="E770" s="180"/>
      <c r="F770" s="180"/>
      <c r="G770" s="180"/>
      <c r="H770" s="180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</row>
    <row r="771">
      <c r="A771" s="180"/>
      <c r="B771" s="180"/>
      <c r="C771" s="180"/>
      <c r="D771" s="180"/>
      <c r="E771" s="180"/>
      <c r="F771" s="180"/>
      <c r="G771" s="180"/>
      <c r="H771" s="180"/>
      <c r="I771" s="180"/>
      <c r="J771" s="180"/>
      <c r="K771" s="180"/>
      <c r="L771" s="180"/>
      <c r="M771" s="180"/>
      <c r="N771" s="180"/>
      <c r="O771" s="180"/>
      <c r="P771" s="180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  <c r="AA771" s="180"/>
    </row>
    <row r="772">
      <c r="A772" s="180"/>
      <c r="B772" s="180"/>
      <c r="C772" s="180"/>
      <c r="D772" s="180"/>
      <c r="E772" s="180"/>
      <c r="F772" s="180"/>
      <c r="G772" s="180"/>
      <c r="H772" s="180"/>
      <c r="I772" s="180"/>
      <c r="J772" s="180"/>
      <c r="K772" s="180"/>
      <c r="L772" s="180"/>
      <c r="M772" s="180"/>
      <c r="N772" s="180"/>
      <c r="O772" s="180"/>
      <c r="P772" s="180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  <c r="AA772" s="180"/>
    </row>
    <row r="773">
      <c r="A773" s="180"/>
      <c r="B773" s="180"/>
      <c r="C773" s="180"/>
      <c r="D773" s="180"/>
      <c r="E773" s="180"/>
      <c r="F773" s="180"/>
      <c r="G773" s="180"/>
      <c r="H773" s="180"/>
      <c r="I773" s="180"/>
      <c r="J773" s="180"/>
      <c r="K773" s="180"/>
      <c r="L773" s="180"/>
      <c r="M773" s="180"/>
      <c r="N773" s="180"/>
      <c r="O773" s="180"/>
      <c r="P773" s="180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  <c r="AA773" s="180"/>
    </row>
    <row r="774">
      <c r="A774" s="180"/>
      <c r="B774" s="180"/>
      <c r="C774" s="180"/>
      <c r="D774" s="180"/>
      <c r="E774" s="180"/>
      <c r="F774" s="180"/>
      <c r="G774" s="180"/>
      <c r="H774" s="180"/>
      <c r="I774" s="180"/>
      <c r="J774" s="180"/>
      <c r="K774" s="180"/>
      <c r="L774" s="180"/>
      <c r="M774" s="180"/>
      <c r="N774" s="180"/>
      <c r="O774" s="180"/>
      <c r="P774" s="180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  <c r="AA774" s="180"/>
    </row>
    <row r="775">
      <c r="A775" s="180"/>
      <c r="B775" s="180"/>
      <c r="C775" s="180"/>
      <c r="D775" s="180"/>
      <c r="E775" s="180"/>
      <c r="F775" s="180"/>
      <c r="G775" s="180"/>
      <c r="H775" s="180"/>
      <c r="I775" s="180"/>
      <c r="J775" s="180"/>
      <c r="K775" s="180"/>
      <c r="L775" s="180"/>
      <c r="M775" s="180"/>
      <c r="N775" s="180"/>
      <c r="O775" s="180"/>
      <c r="P775" s="180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  <c r="AA775" s="180"/>
    </row>
    <row r="776">
      <c r="A776" s="180"/>
      <c r="B776" s="180"/>
      <c r="C776" s="180"/>
      <c r="D776" s="180"/>
      <c r="E776" s="180"/>
      <c r="F776" s="180"/>
      <c r="G776" s="180"/>
      <c r="H776" s="180"/>
      <c r="I776" s="180"/>
      <c r="J776" s="180"/>
      <c r="K776" s="180"/>
      <c r="L776" s="180"/>
      <c r="M776" s="180"/>
      <c r="N776" s="180"/>
      <c r="O776" s="180"/>
      <c r="P776" s="180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  <c r="AA776" s="180"/>
    </row>
    <row r="777">
      <c r="A777" s="180"/>
      <c r="B777" s="180"/>
      <c r="C777" s="180"/>
      <c r="D777" s="180"/>
      <c r="E777" s="180"/>
      <c r="F777" s="180"/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  <c r="AA777" s="180"/>
    </row>
    <row r="778">
      <c r="A778" s="180"/>
      <c r="B778" s="180"/>
      <c r="C778" s="180"/>
      <c r="D778" s="180"/>
      <c r="E778" s="180"/>
      <c r="F778" s="180"/>
      <c r="G778" s="180"/>
      <c r="H778" s="180"/>
      <c r="I778" s="180"/>
      <c r="J778" s="180"/>
      <c r="K778" s="180"/>
      <c r="L778" s="180"/>
      <c r="M778" s="180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  <c r="AA778" s="180"/>
    </row>
    <row r="779">
      <c r="A779" s="180"/>
      <c r="B779" s="180"/>
      <c r="C779" s="180"/>
      <c r="D779" s="180"/>
      <c r="E779" s="180"/>
      <c r="F779" s="180"/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  <c r="AA779" s="180"/>
    </row>
    <row r="780">
      <c r="A780" s="180"/>
      <c r="B780" s="180"/>
      <c r="C780" s="180"/>
      <c r="D780" s="180"/>
      <c r="E780" s="180"/>
      <c r="F780" s="180"/>
      <c r="G780" s="180"/>
      <c r="H780" s="180"/>
      <c r="I780" s="180"/>
      <c r="J780" s="180"/>
      <c r="K780" s="180"/>
      <c r="L780" s="180"/>
      <c r="M780" s="180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</row>
    <row r="781">
      <c r="A781" s="180"/>
      <c r="B781" s="180"/>
      <c r="C781" s="180"/>
      <c r="D781" s="180"/>
      <c r="E781" s="180"/>
      <c r="F781" s="180"/>
      <c r="G781" s="180"/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</row>
    <row r="782">
      <c r="A782" s="180"/>
      <c r="B782" s="180"/>
      <c r="C782" s="180"/>
      <c r="D782" s="180"/>
      <c r="E782" s="180"/>
      <c r="F782" s="180"/>
      <c r="G782" s="180"/>
      <c r="H782" s="180"/>
      <c r="I782" s="180"/>
      <c r="J782" s="180"/>
      <c r="K782" s="180"/>
      <c r="L782" s="180"/>
      <c r="M782" s="180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</row>
    <row r="783">
      <c r="A783" s="180"/>
      <c r="B783" s="180"/>
      <c r="C783" s="180"/>
      <c r="D783" s="180"/>
      <c r="E783" s="180"/>
      <c r="F783" s="180"/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</row>
    <row r="784">
      <c r="A784" s="180"/>
      <c r="B784" s="180"/>
      <c r="C784" s="180"/>
      <c r="D784" s="180"/>
      <c r="E784" s="180"/>
      <c r="F784" s="180"/>
      <c r="G784" s="180"/>
      <c r="H784" s="180"/>
      <c r="I784" s="180"/>
      <c r="J784" s="180"/>
      <c r="K784" s="180"/>
      <c r="L784" s="180"/>
      <c r="M784" s="180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</row>
    <row r="785">
      <c r="A785" s="180"/>
      <c r="B785" s="180"/>
      <c r="C785" s="180"/>
      <c r="D785" s="180"/>
      <c r="E785" s="180"/>
      <c r="F785" s="180"/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</row>
    <row r="786">
      <c r="A786" s="180"/>
      <c r="B786" s="180"/>
      <c r="C786" s="180"/>
      <c r="D786" s="180"/>
      <c r="E786" s="180"/>
      <c r="F786" s="180"/>
      <c r="G786" s="180"/>
      <c r="H786" s="180"/>
      <c r="I786" s="180"/>
      <c r="J786" s="180"/>
      <c r="K786" s="180"/>
      <c r="L786" s="180"/>
      <c r="M786" s="180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</row>
    <row r="787">
      <c r="A787" s="180"/>
      <c r="B787" s="180"/>
      <c r="C787" s="180"/>
      <c r="D787" s="180"/>
      <c r="E787" s="180"/>
      <c r="F787" s="180"/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</row>
    <row r="788">
      <c r="A788" s="180"/>
      <c r="B788" s="180"/>
      <c r="C788" s="180"/>
      <c r="D788" s="180"/>
      <c r="E788" s="180"/>
      <c r="F788" s="180"/>
      <c r="G788" s="180"/>
      <c r="H788" s="180"/>
      <c r="I788" s="180"/>
      <c r="J788" s="180"/>
      <c r="K788" s="180"/>
      <c r="L788" s="180"/>
      <c r="M788" s="180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</row>
    <row r="789">
      <c r="A789" s="180"/>
      <c r="B789" s="180"/>
      <c r="C789" s="180"/>
      <c r="D789" s="180"/>
      <c r="E789" s="180"/>
      <c r="F789" s="180"/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  <c r="AA789" s="180"/>
    </row>
    <row r="790">
      <c r="A790" s="180"/>
      <c r="B790" s="180"/>
      <c r="C790" s="180"/>
      <c r="D790" s="180"/>
      <c r="E790" s="180"/>
      <c r="F790" s="180"/>
      <c r="G790" s="180"/>
      <c r="H790" s="180"/>
      <c r="I790" s="180"/>
      <c r="J790" s="180"/>
      <c r="K790" s="180"/>
      <c r="L790" s="180"/>
      <c r="M790" s="180"/>
      <c r="N790" s="180"/>
      <c r="O790" s="180"/>
      <c r="P790" s="180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  <c r="AA790" s="180"/>
    </row>
    <row r="791">
      <c r="A791" s="180"/>
      <c r="B791" s="180"/>
      <c r="C791" s="180"/>
      <c r="D791" s="180"/>
      <c r="E791" s="180"/>
      <c r="F791" s="180"/>
      <c r="G791" s="180"/>
      <c r="H791" s="180"/>
      <c r="I791" s="180"/>
      <c r="J791" s="180"/>
      <c r="K791" s="180"/>
      <c r="L791" s="180"/>
      <c r="M791" s="180"/>
      <c r="N791" s="180"/>
      <c r="O791" s="180"/>
      <c r="P791" s="180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  <c r="AA791" s="180"/>
    </row>
    <row r="792">
      <c r="A792" s="180"/>
      <c r="B792" s="180"/>
      <c r="C792" s="180"/>
      <c r="D792" s="180"/>
      <c r="E792" s="180"/>
      <c r="F792" s="180"/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  <c r="AA792" s="180"/>
    </row>
    <row r="793">
      <c r="A793" s="180"/>
      <c r="B793" s="180"/>
      <c r="C793" s="180"/>
      <c r="D793" s="180"/>
      <c r="E793" s="180"/>
      <c r="F793" s="180"/>
      <c r="G793" s="180"/>
      <c r="H793" s="180"/>
      <c r="I793" s="180"/>
      <c r="J793" s="180"/>
      <c r="K793" s="180"/>
      <c r="L793" s="180"/>
      <c r="M793" s="180"/>
      <c r="N793" s="180"/>
      <c r="O793" s="180"/>
      <c r="P793" s="180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  <c r="AA793" s="180"/>
    </row>
    <row r="794">
      <c r="A794" s="180"/>
      <c r="B794" s="180"/>
      <c r="C794" s="180"/>
      <c r="D794" s="180"/>
      <c r="E794" s="180"/>
      <c r="F794" s="180"/>
      <c r="G794" s="180"/>
      <c r="H794" s="180"/>
      <c r="I794" s="180"/>
      <c r="J794" s="180"/>
      <c r="K794" s="180"/>
      <c r="L794" s="180"/>
      <c r="M794" s="180"/>
      <c r="N794" s="180"/>
      <c r="O794" s="180"/>
      <c r="P794" s="180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  <c r="AA794" s="180"/>
    </row>
    <row r="795">
      <c r="A795" s="180"/>
      <c r="B795" s="180"/>
      <c r="C795" s="180"/>
      <c r="D795" s="180"/>
      <c r="E795" s="180"/>
      <c r="F795" s="180"/>
      <c r="G795" s="180"/>
      <c r="H795" s="180"/>
      <c r="I795" s="180"/>
      <c r="J795" s="180"/>
      <c r="K795" s="180"/>
      <c r="L795" s="180"/>
      <c r="M795" s="180"/>
      <c r="N795" s="180"/>
      <c r="O795" s="180"/>
      <c r="P795" s="180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  <c r="AA795" s="180"/>
    </row>
    <row r="796">
      <c r="A796" s="180"/>
      <c r="B796" s="180"/>
      <c r="C796" s="180"/>
      <c r="D796" s="180"/>
      <c r="E796" s="180"/>
      <c r="F796" s="180"/>
      <c r="G796" s="180"/>
      <c r="H796" s="180"/>
      <c r="I796" s="180"/>
      <c r="J796" s="180"/>
      <c r="K796" s="180"/>
      <c r="L796" s="180"/>
      <c r="M796" s="180"/>
      <c r="N796" s="180"/>
      <c r="O796" s="180"/>
      <c r="P796" s="180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  <c r="AA796" s="180"/>
    </row>
    <row r="797">
      <c r="A797" s="180"/>
      <c r="B797" s="180"/>
      <c r="C797" s="180"/>
      <c r="D797" s="180"/>
      <c r="E797" s="180"/>
      <c r="F797" s="180"/>
      <c r="G797" s="180"/>
      <c r="H797" s="180"/>
      <c r="I797" s="180"/>
      <c r="J797" s="180"/>
      <c r="K797" s="180"/>
      <c r="L797" s="180"/>
      <c r="M797" s="180"/>
      <c r="N797" s="180"/>
      <c r="O797" s="180"/>
      <c r="P797" s="180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  <c r="AA797" s="180"/>
    </row>
    <row r="798">
      <c r="A798" s="180"/>
      <c r="B798" s="180"/>
      <c r="C798" s="180"/>
      <c r="D798" s="180"/>
      <c r="E798" s="180"/>
      <c r="F798" s="180"/>
      <c r="G798" s="180"/>
      <c r="H798" s="180"/>
      <c r="I798" s="180"/>
      <c r="J798" s="180"/>
      <c r="K798" s="180"/>
      <c r="L798" s="180"/>
      <c r="M798" s="180"/>
      <c r="N798" s="180"/>
      <c r="O798" s="180"/>
      <c r="P798" s="180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  <c r="AA798" s="180"/>
    </row>
    <row r="799">
      <c r="A799" s="180"/>
      <c r="B799" s="180"/>
      <c r="C799" s="180"/>
      <c r="D799" s="180"/>
      <c r="E799" s="180"/>
      <c r="F799" s="180"/>
      <c r="G799" s="180"/>
      <c r="H799" s="180"/>
      <c r="I799" s="180"/>
      <c r="J799" s="180"/>
      <c r="K799" s="180"/>
      <c r="L799" s="180"/>
      <c r="M799" s="180"/>
      <c r="N799" s="180"/>
      <c r="O799" s="180"/>
      <c r="P799" s="180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  <c r="AA799" s="180"/>
    </row>
    <row r="800">
      <c r="A800" s="180"/>
      <c r="B800" s="180"/>
      <c r="C800" s="180"/>
      <c r="D800" s="180"/>
      <c r="E800" s="180"/>
      <c r="F800" s="180"/>
      <c r="G800" s="180"/>
      <c r="H800" s="180"/>
      <c r="I800" s="180"/>
      <c r="J800" s="180"/>
      <c r="K800" s="180"/>
      <c r="L800" s="180"/>
      <c r="M800" s="180"/>
      <c r="N800" s="180"/>
      <c r="O800" s="180"/>
      <c r="P800" s="180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  <c r="AA800" s="180"/>
    </row>
    <row r="801">
      <c r="A801" s="180"/>
      <c r="B801" s="180"/>
      <c r="C801" s="180"/>
      <c r="D801" s="180"/>
      <c r="E801" s="180"/>
      <c r="F801" s="180"/>
      <c r="G801" s="180"/>
      <c r="H801" s="180"/>
      <c r="I801" s="180"/>
      <c r="J801" s="180"/>
      <c r="K801" s="180"/>
      <c r="L801" s="180"/>
      <c r="M801" s="180"/>
      <c r="N801" s="180"/>
      <c r="O801" s="180"/>
      <c r="P801" s="180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  <c r="AA801" s="180"/>
    </row>
    <row r="802">
      <c r="A802" s="180"/>
      <c r="B802" s="180"/>
      <c r="C802" s="180"/>
      <c r="D802" s="180"/>
      <c r="E802" s="180"/>
      <c r="F802" s="180"/>
      <c r="G802" s="180"/>
      <c r="H802" s="180"/>
      <c r="I802" s="180"/>
      <c r="J802" s="180"/>
      <c r="K802" s="180"/>
      <c r="L802" s="180"/>
      <c r="M802" s="180"/>
      <c r="N802" s="180"/>
      <c r="O802" s="180"/>
      <c r="P802" s="180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  <c r="AA802" s="180"/>
    </row>
    <row r="803">
      <c r="A803" s="180"/>
      <c r="B803" s="180"/>
      <c r="C803" s="180"/>
      <c r="D803" s="180"/>
      <c r="E803" s="180"/>
      <c r="F803" s="180"/>
      <c r="G803" s="180"/>
      <c r="H803" s="180"/>
      <c r="I803" s="180"/>
      <c r="J803" s="180"/>
      <c r="K803" s="180"/>
      <c r="L803" s="180"/>
      <c r="M803" s="180"/>
      <c r="N803" s="180"/>
      <c r="O803" s="180"/>
      <c r="P803" s="180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  <c r="AA803" s="180"/>
    </row>
    <row r="804">
      <c r="A804" s="180"/>
      <c r="B804" s="180"/>
      <c r="C804" s="180"/>
      <c r="D804" s="180"/>
      <c r="E804" s="180"/>
      <c r="F804" s="180"/>
      <c r="G804" s="180"/>
      <c r="H804" s="180"/>
      <c r="I804" s="180"/>
      <c r="J804" s="180"/>
      <c r="K804" s="180"/>
      <c r="L804" s="180"/>
      <c r="M804" s="180"/>
      <c r="N804" s="180"/>
      <c r="O804" s="180"/>
      <c r="P804" s="180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  <c r="AA804" s="180"/>
    </row>
    <row r="805">
      <c r="A805" s="180"/>
      <c r="B805" s="180"/>
      <c r="C805" s="180"/>
      <c r="D805" s="180"/>
      <c r="E805" s="180"/>
      <c r="F805" s="180"/>
      <c r="G805" s="180"/>
      <c r="H805" s="180"/>
      <c r="I805" s="180"/>
      <c r="J805" s="180"/>
      <c r="K805" s="180"/>
      <c r="L805" s="180"/>
      <c r="M805" s="180"/>
      <c r="N805" s="180"/>
      <c r="O805" s="180"/>
      <c r="P805" s="180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  <c r="AA805" s="180"/>
    </row>
    <row r="806">
      <c r="A806" s="180"/>
      <c r="B806" s="180"/>
      <c r="C806" s="180"/>
      <c r="D806" s="180"/>
      <c r="E806" s="180"/>
      <c r="F806" s="180"/>
      <c r="G806" s="180"/>
      <c r="H806" s="180"/>
      <c r="I806" s="180"/>
      <c r="J806" s="180"/>
      <c r="K806" s="180"/>
      <c r="L806" s="180"/>
      <c r="M806" s="180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</row>
    <row r="807">
      <c r="A807" s="180"/>
      <c r="B807" s="180"/>
      <c r="C807" s="180"/>
      <c r="D807" s="180"/>
      <c r="E807" s="180"/>
      <c r="F807" s="180"/>
      <c r="G807" s="180"/>
      <c r="H807" s="180"/>
      <c r="I807" s="180"/>
      <c r="J807" s="180"/>
      <c r="K807" s="180"/>
      <c r="L807" s="180"/>
      <c r="M807" s="180"/>
      <c r="N807" s="180"/>
      <c r="O807" s="180"/>
      <c r="P807" s="180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  <c r="AA807" s="180"/>
    </row>
    <row r="808">
      <c r="A808" s="180"/>
      <c r="B808" s="180"/>
      <c r="C808" s="180"/>
      <c r="D808" s="180"/>
      <c r="E808" s="180"/>
      <c r="F808" s="180"/>
      <c r="G808" s="180"/>
      <c r="H808" s="180"/>
      <c r="I808" s="180"/>
      <c r="J808" s="180"/>
      <c r="K808" s="180"/>
      <c r="L808" s="180"/>
      <c r="M808" s="180"/>
      <c r="N808" s="180"/>
      <c r="O808" s="180"/>
      <c r="P808" s="180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  <c r="AA808" s="180"/>
    </row>
    <row r="809">
      <c r="A809" s="180"/>
      <c r="B809" s="180"/>
      <c r="C809" s="180"/>
      <c r="D809" s="180"/>
      <c r="E809" s="180"/>
      <c r="F809" s="180"/>
      <c r="G809" s="180"/>
      <c r="H809" s="180"/>
      <c r="I809" s="180"/>
      <c r="J809" s="180"/>
      <c r="K809" s="180"/>
      <c r="L809" s="180"/>
      <c r="M809" s="180"/>
      <c r="N809" s="180"/>
      <c r="O809" s="180"/>
      <c r="P809" s="180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  <c r="AA809" s="180"/>
    </row>
    <row r="810">
      <c r="A810" s="180"/>
      <c r="B810" s="180"/>
      <c r="C810" s="180"/>
      <c r="D810" s="180"/>
      <c r="E810" s="180"/>
      <c r="F810" s="180"/>
      <c r="G810" s="180"/>
      <c r="H810" s="180"/>
      <c r="I810" s="180"/>
      <c r="J810" s="180"/>
      <c r="K810" s="180"/>
      <c r="L810" s="180"/>
      <c r="M810" s="180"/>
      <c r="N810" s="180"/>
      <c r="O810" s="180"/>
      <c r="P810" s="180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  <c r="AA810" s="180"/>
    </row>
    <row r="811">
      <c r="A811" s="180"/>
      <c r="B811" s="180"/>
      <c r="C811" s="180"/>
      <c r="D811" s="180"/>
      <c r="E811" s="180"/>
      <c r="F811" s="180"/>
      <c r="G811" s="180"/>
      <c r="H811" s="180"/>
      <c r="I811" s="180"/>
      <c r="J811" s="180"/>
      <c r="K811" s="180"/>
      <c r="L811" s="180"/>
      <c r="M811" s="180"/>
      <c r="N811" s="180"/>
      <c r="O811" s="180"/>
      <c r="P811" s="180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  <c r="AA811" s="180"/>
    </row>
    <row r="812">
      <c r="A812" s="180"/>
      <c r="B812" s="180"/>
      <c r="C812" s="180"/>
      <c r="D812" s="180"/>
      <c r="E812" s="180"/>
      <c r="F812" s="180"/>
      <c r="G812" s="180"/>
      <c r="H812" s="180"/>
      <c r="I812" s="180"/>
      <c r="J812" s="180"/>
      <c r="K812" s="180"/>
      <c r="L812" s="180"/>
      <c r="M812" s="180"/>
      <c r="N812" s="180"/>
      <c r="O812" s="180"/>
      <c r="P812" s="180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  <c r="AA812" s="180"/>
    </row>
    <row r="813">
      <c r="A813" s="180"/>
      <c r="B813" s="180"/>
      <c r="C813" s="180"/>
      <c r="D813" s="180"/>
      <c r="E813" s="180"/>
      <c r="F813" s="180"/>
      <c r="G813" s="180"/>
      <c r="H813" s="180"/>
      <c r="I813" s="180"/>
      <c r="J813" s="180"/>
      <c r="K813" s="180"/>
      <c r="L813" s="180"/>
      <c r="M813" s="180"/>
      <c r="N813" s="180"/>
      <c r="O813" s="180"/>
      <c r="P813" s="180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  <c r="AA813" s="180"/>
    </row>
    <row r="814">
      <c r="A814" s="180"/>
      <c r="B814" s="180"/>
      <c r="C814" s="180"/>
      <c r="D814" s="180"/>
      <c r="E814" s="180"/>
      <c r="F814" s="180"/>
      <c r="G814" s="180"/>
      <c r="H814" s="180"/>
      <c r="I814" s="180"/>
      <c r="J814" s="180"/>
      <c r="K814" s="180"/>
      <c r="L814" s="180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  <c r="AA814" s="180"/>
    </row>
    <row r="815">
      <c r="A815" s="180"/>
      <c r="B815" s="180"/>
      <c r="C815" s="180"/>
      <c r="D815" s="180"/>
      <c r="E815" s="180"/>
      <c r="F815" s="180"/>
      <c r="G815" s="180"/>
      <c r="H815" s="180"/>
      <c r="I815" s="180"/>
      <c r="J815" s="180"/>
      <c r="K815" s="180"/>
      <c r="L815" s="180"/>
      <c r="M815" s="180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  <c r="AA815" s="180"/>
    </row>
    <row r="816">
      <c r="A816" s="180"/>
      <c r="B816" s="180"/>
      <c r="C816" s="180"/>
      <c r="D816" s="180"/>
      <c r="E816" s="180"/>
      <c r="F816" s="180"/>
      <c r="G816" s="180"/>
      <c r="H816" s="180"/>
      <c r="I816" s="180"/>
      <c r="J816" s="180"/>
      <c r="K816" s="180"/>
      <c r="L816" s="180"/>
      <c r="M816" s="180"/>
      <c r="N816" s="180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  <c r="AA816" s="180"/>
    </row>
    <row r="817">
      <c r="A817" s="180"/>
      <c r="B817" s="180"/>
      <c r="C817" s="180"/>
      <c r="D817" s="180"/>
      <c r="E817" s="180"/>
      <c r="F817" s="180"/>
      <c r="G817" s="180"/>
      <c r="H817" s="180"/>
      <c r="I817" s="180"/>
      <c r="J817" s="180"/>
      <c r="K817" s="180"/>
      <c r="L817" s="180"/>
      <c r="M817" s="180"/>
      <c r="N817" s="180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  <c r="AA817" s="180"/>
    </row>
    <row r="818">
      <c r="A818" s="180"/>
      <c r="B818" s="180"/>
      <c r="C818" s="180"/>
      <c r="D818" s="180"/>
      <c r="E818" s="180"/>
      <c r="F818" s="180"/>
      <c r="G818" s="180"/>
      <c r="H818" s="180"/>
      <c r="I818" s="180"/>
      <c r="J818" s="180"/>
      <c r="K818" s="180"/>
      <c r="L818" s="180"/>
      <c r="M818" s="180"/>
      <c r="N818" s="180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  <c r="AA818" s="180"/>
    </row>
    <row r="819">
      <c r="A819" s="180"/>
      <c r="B819" s="180"/>
      <c r="C819" s="180"/>
      <c r="D819" s="180"/>
      <c r="E819" s="180"/>
      <c r="F819" s="180"/>
      <c r="G819" s="180"/>
      <c r="H819" s="180"/>
      <c r="I819" s="180"/>
      <c r="J819" s="180"/>
      <c r="K819" s="180"/>
      <c r="L819" s="180"/>
      <c r="M819" s="180"/>
      <c r="N819" s="180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  <c r="AA819" s="180"/>
    </row>
    <row r="820">
      <c r="A820" s="180"/>
      <c r="B820" s="180"/>
      <c r="C820" s="180"/>
      <c r="D820" s="180"/>
      <c r="E820" s="180"/>
      <c r="F820" s="180"/>
      <c r="G820" s="180"/>
      <c r="H820" s="180"/>
      <c r="I820" s="180"/>
      <c r="J820" s="180"/>
      <c r="K820" s="180"/>
      <c r="L820" s="180"/>
      <c r="M820" s="180"/>
      <c r="N820" s="180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  <c r="AA820" s="180"/>
    </row>
    <row r="821">
      <c r="A821" s="180"/>
      <c r="B821" s="180"/>
      <c r="C821" s="180"/>
      <c r="D821" s="180"/>
      <c r="E821" s="180"/>
      <c r="F821" s="180"/>
      <c r="G821" s="180"/>
      <c r="H821" s="180"/>
      <c r="I821" s="180"/>
      <c r="J821" s="180"/>
      <c r="K821" s="180"/>
      <c r="L821" s="180"/>
      <c r="M821" s="180"/>
      <c r="N821" s="180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  <c r="AA821" s="180"/>
    </row>
    <row r="822">
      <c r="A822" s="180"/>
      <c r="B822" s="180"/>
      <c r="C822" s="180"/>
      <c r="D822" s="180"/>
      <c r="E822" s="180"/>
      <c r="F822" s="180"/>
      <c r="G822" s="180"/>
      <c r="H822" s="180"/>
      <c r="I822" s="180"/>
      <c r="J822" s="180"/>
      <c r="K822" s="180"/>
      <c r="L822" s="180"/>
      <c r="M822" s="180"/>
      <c r="N822" s="180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  <c r="AA822" s="180"/>
    </row>
    <row r="823">
      <c r="A823" s="180"/>
      <c r="B823" s="180"/>
      <c r="C823" s="180"/>
      <c r="D823" s="180"/>
      <c r="E823" s="180"/>
      <c r="F823" s="180"/>
      <c r="G823" s="180"/>
      <c r="H823" s="180"/>
      <c r="I823" s="180"/>
      <c r="J823" s="180"/>
      <c r="K823" s="180"/>
      <c r="L823" s="180"/>
      <c r="M823" s="180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  <c r="AA823" s="180"/>
    </row>
    <row r="824">
      <c r="A824" s="180"/>
      <c r="B824" s="180"/>
      <c r="C824" s="180"/>
      <c r="D824" s="180"/>
      <c r="E824" s="180"/>
      <c r="F824" s="180"/>
      <c r="G824" s="180"/>
      <c r="H824" s="180"/>
      <c r="I824" s="180"/>
      <c r="J824" s="180"/>
      <c r="K824" s="180"/>
      <c r="L824" s="180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</row>
    <row r="825">
      <c r="A825" s="180"/>
      <c r="B825" s="180"/>
      <c r="C825" s="180"/>
      <c r="D825" s="180"/>
      <c r="E825" s="180"/>
      <c r="F825" s="180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  <c r="AA825" s="180"/>
    </row>
    <row r="826">
      <c r="A826" s="180"/>
      <c r="B826" s="180"/>
      <c r="C826" s="180"/>
      <c r="D826" s="180"/>
      <c r="E826" s="180"/>
      <c r="F826" s="180"/>
      <c r="G826" s="180"/>
      <c r="H826" s="180"/>
      <c r="I826" s="180"/>
      <c r="J826" s="180"/>
      <c r="K826" s="180"/>
      <c r="L826" s="180"/>
      <c r="M826" s="180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  <c r="AA826" s="180"/>
    </row>
    <row r="827">
      <c r="A827" s="180"/>
      <c r="B827" s="180"/>
      <c r="C827" s="180"/>
      <c r="D827" s="180"/>
      <c r="E827" s="180"/>
      <c r="F827" s="180"/>
      <c r="G827" s="180"/>
      <c r="H827" s="180"/>
      <c r="I827" s="180"/>
      <c r="J827" s="180"/>
      <c r="K827" s="180"/>
      <c r="L827" s="180"/>
      <c r="M827" s="180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  <c r="AA827" s="180"/>
    </row>
    <row r="828">
      <c r="A828" s="180"/>
      <c r="B828" s="180"/>
      <c r="C828" s="180"/>
      <c r="D828" s="180"/>
      <c r="E828" s="180"/>
      <c r="F828" s="180"/>
      <c r="G828" s="180"/>
      <c r="H828" s="180"/>
      <c r="I828" s="180"/>
      <c r="J828" s="180"/>
      <c r="K828" s="180"/>
      <c r="L828" s="180"/>
      <c r="M828" s="180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  <c r="AA828" s="180"/>
    </row>
    <row r="829">
      <c r="A829" s="180"/>
      <c r="B829" s="180"/>
      <c r="C829" s="180"/>
      <c r="D829" s="180"/>
      <c r="E829" s="180"/>
      <c r="F829" s="180"/>
      <c r="G829" s="180"/>
      <c r="H829" s="180"/>
      <c r="I829" s="180"/>
      <c r="J829" s="180"/>
      <c r="K829" s="180"/>
      <c r="L829" s="180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  <c r="AA829" s="180"/>
    </row>
    <row r="830">
      <c r="A830" s="180"/>
      <c r="B830" s="180"/>
      <c r="C830" s="180"/>
      <c r="D830" s="180"/>
      <c r="E830" s="180"/>
      <c r="F830" s="180"/>
      <c r="G830" s="180"/>
      <c r="H830" s="180"/>
      <c r="I830" s="180"/>
      <c r="J830" s="180"/>
      <c r="K830" s="180"/>
      <c r="L830" s="180"/>
      <c r="M830" s="180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  <c r="AA830" s="180"/>
    </row>
    <row r="831">
      <c r="A831" s="180"/>
      <c r="B831" s="180"/>
      <c r="C831" s="180"/>
      <c r="D831" s="180"/>
      <c r="E831" s="180"/>
      <c r="F831" s="180"/>
      <c r="G831" s="180"/>
      <c r="H831" s="180"/>
      <c r="I831" s="180"/>
      <c r="J831" s="180"/>
      <c r="K831" s="180"/>
      <c r="L831" s="180"/>
      <c r="M831" s="180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  <c r="AA831" s="180"/>
    </row>
    <row r="832">
      <c r="A832" s="180"/>
      <c r="B832" s="180"/>
      <c r="C832" s="180"/>
      <c r="D832" s="180"/>
      <c r="E832" s="180"/>
      <c r="F832" s="180"/>
      <c r="G832" s="180"/>
      <c r="H832" s="180"/>
      <c r="I832" s="180"/>
      <c r="J832" s="180"/>
      <c r="K832" s="180"/>
      <c r="L832" s="180"/>
      <c r="M832" s="180"/>
      <c r="N832" s="180"/>
      <c r="O832" s="180"/>
      <c r="P832" s="180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  <c r="AA832" s="180"/>
    </row>
    <row r="833">
      <c r="A833" s="180"/>
      <c r="B833" s="180"/>
      <c r="C833" s="180"/>
      <c r="D833" s="180"/>
      <c r="E833" s="180"/>
      <c r="F833" s="180"/>
      <c r="G833" s="180"/>
      <c r="H833" s="180"/>
      <c r="I833" s="180"/>
      <c r="J833" s="180"/>
      <c r="K833" s="180"/>
      <c r="L833" s="180"/>
      <c r="M833" s="180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  <c r="AA833" s="180"/>
    </row>
    <row r="834">
      <c r="A834" s="180"/>
      <c r="B834" s="180"/>
      <c r="C834" s="180"/>
      <c r="D834" s="180"/>
      <c r="E834" s="180"/>
      <c r="F834" s="180"/>
      <c r="G834" s="180"/>
      <c r="H834" s="180"/>
      <c r="I834" s="180"/>
      <c r="J834" s="180"/>
      <c r="K834" s="180"/>
      <c r="L834" s="180"/>
      <c r="M834" s="180"/>
      <c r="N834" s="180"/>
      <c r="O834" s="180"/>
      <c r="P834" s="180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  <c r="AA834" s="180"/>
    </row>
    <row r="835">
      <c r="A835" s="180"/>
      <c r="B835" s="180"/>
      <c r="C835" s="180"/>
      <c r="D835" s="180"/>
      <c r="E835" s="180"/>
      <c r="F835" s="180"/>
      <c r="G835" s="180"/>
      <c r="H835" s="180"/>
      <c r="I835" s="180"/>
      <c r="J835" s="180"/>
      <c r="K835" s="180"/>
      <c r="L835" s="180"/>
      <c r="M835" s="180"/>
      <c r="N835" s="180"/>
      <c r="O835" s="180"/>
      <c r="P835" s="180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  <c r="AA835" s="180"/>
    </row>
    <row r="836">
      <c r="A836" s="180"/>
      <c r="B836" s="180"/>
      <c r="C836" s="180"/>
      <c r="D836" s="180"/>
      <c r="E836" s="180"/>
      <c r="F836" s="180"/>
      <c r="G836" s="180"/>
      <c r="H836" s="180"/>
      <c r="I836" s="180"/>
      <c r="J836" s="180"/>
      <c r="K836" s="180"/>
      <c r="L836" s="180"/>
      <c r="M836" s="180"/>
      <c r="N836" s="180"/>
      <c r="O836" s="180"/>
      <c r="P836" s="180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  <c r="AA836" s="180"/>
    </row>
    <row r="837">
      <c r="A837" s="180"/>
      <c r="B837" s="180"/>
      <c r="C837" s="180"/>
      <c r="D837" s="180"/>
      <c r="E837" s="180"/>
      <c r="F837" s="180"/>
      <c r="G837" s="180"/>
      <c r="H837" s="180"/>
      <c r="I837" s="180"/>
      <c r="J837" s="180"/>
      <c r="K837" s="180"/>
      <c r="L837" s="180"/>
      <c r="M837" s="180"/>
      <c r="N837" s="180"/>
      <c r="O837" s="180"/>
      <c r="P837" s="180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  <c r="AA837" s="180"/>
    </row>
    <row r="838">
      <c r="A838" s="180"/>
      <c r="B838" s="180"/>
      <c r="C838" s="180"/>
      <c r="D838" s="180"/>
      <c r="E838" s="180"/>
      <c r="F838" s="180"/>
      <c r="G838" s="180"/>
      <c r="H838" s="180"/>
      <c r="I838" s="180"/>
      <c r="J838" s="180"/>
      <c r="K838" s="180"/>
      <c r="L838" s="180"/>
      <c r="M838" s="180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  <c r="AA838" s="180"/>
    </row>
    <row r="839">
      <c r="A839" s="180"/>
      <c r="B839" s="180"/>
      <c r="C839" s="180"/>
      <c r="D839" s="180"/>
      <c r="E839" s="180"/>
      <c r="F839" s="180"/>
      <c r="G839" s="180"/>
      <c r="H839" s="180"/>
      <c r="I839" s="180"/>
      <c r="J839" s="180"/>
      <c r="K839" s="180"/>
      <c r="L839" s="180"/>
      <c r="M839" s="180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  <c r="AA839" s="180"/>
    </row>
    <row r="840">
      <c r="A840" s="180"/>
      <c r="B840" s="180"/>
      <c r="C840" s="180"/>
      <c r="D840" s="180"/>
      <c r="E840" s="180"/>
      <c r="F840" s="180"/>
      <c r="G840" s="180"/>
      <c r="H840" s="180"/>
      <c r="I840" s="180"/>
      <c r="J840" s="180"/>
      <c r="K840" s="180"/>
      <c r="L840" s="180"/>
      <c r="M840" s="180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  <c r="AA840" s="180"/>
    </row>
    <row r="841">
      <c r="A841" s="180"/>
      <c r="B841" s="180"/>
      <c r="C841" s="180"/>
      <c r="D841" s="180"/>
      <c r="E841" s="180"/>
      <c r="F841" s="180"/>
      <c r="G841" s="180"/>
      <c r="H841" s="180"/>
      <c r="I841" s="180"/>
      <c r="J841" s="180"/>
      <c r="K841" s="180"/>
      <c r="L841" s="180"/>
      <c r="M841" s="180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  <c r="AA841" s="180"/>
    </row>
    <row r="842">
      <c r="A842" s="180"/>
      <c r="B842" s="180"/>
      <c r="C842" s="180"/>
      <c r="D842" s="180"/>
      <c r="E842" s="180"/>
      <c r="F842" s="180"/>
      <c r="G842" s="180"/>
      <c r="H842" s="180"/>
      <c r="I842" s="180"/>
      <c r="J842" s="180"/>
      <c r="K842" s="180"/>
      <c r="L842" s="180"/>
      <c r="M842" s="180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  <c r="AA842" s="180"/>
    </row>
    <row r="843">
      <c r="A843" s="180"/>
      <c r="B843" s="180"/>
      <c r="C843" s="180"/>
      <c r="D843" s="180"/>
      <c r="E843" s="180"/>
      <c r="F843" s="180"/>
      <c r="G843" s="180"/>
      <c r="H843" s="180"/>
      <c r="I843" s="180"/>
      <c r="J843" s="180"/>
      <c r="K843" s="180"/>
      <c r="L843" s="180"/>
      <c r="M843" s="180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  <c r="AA843" s="180"/>
    </row>
    <row r="844">
      <c r="A844" s="180"/>
      <c r="B844" s="180"/>
      <c r="C844" s="180"/>
      <c r="D844" s="180"/>
      <c r="E844" s="180"/>
      <c r="F844" s="180"/>
      <c r="G844" s="180"/>
      <c r="H844" s="180"/>
      <c r="I844" s="180"/>
      <c r="J844" s="180"/>
      <c r="K844" s="180"/>
      <c r="L844" s="180"/>
      <c r="M844" s="180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  <c r="AA844" s="180"/>
    </row>
    <row r="845">
      <c r="A845" s="180"/>
      <c r="B845" s="180"/>
      <c r="C845" s="180"/>
      <c r="D845" s="180"/>
      <c r="E845" s="180"/>
      <c r="F845" s="180"/>
      <c r="G845" s="180"/>
      <c r="H845" s="180"/>
      <c r="I845" s="180"/>
      <c r="J845" s="180"/>
      <c r="K845" s="180"/>
      <c r="L845" s="180"/>
      <c r="M845" s="180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  <c r="AA845" s="180"/>
    </row>
    <row r="846">
      <c r="A846" s="180"/>
      <c r="B846" s="180"/>
      <c r="C846" s="180"/>
      <c r="D846" s="180"/>
      <c r="E846" s="180"/>
      <c r="F846" s="180"/>
      <c r="G846" s="180"/>
      <c r="H846" s="180"/>
      <c r="I846" s="180"/>
      <c r="J846" s="180"/>
      <c r="K846" s="180"/>
      <c r="L846" s="180"/>
      <c r="M846" s="180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  <c r="AA846" s="180"/>
    </row>
    <row r="847">
      <c r="A847" s="180"/>
      <c r="B847" s="180"/>
      <c r="C847" s="180"/>
      <c r="D847" s="180"/>
      <c r="E847" s="180"/>
      <c r="F847" s="180"/>
      <c r="G847" s="180"/>
      <c r="H847" s="180"/>
      <c r="I847" s="180"/>
      <c r="J847" s="180"/>
      <c r="K847" s="180"/>
      <c r="L847" s="180"/>
      <c r="M847" s="180"/>
      <c r="N847" s="180"/>
      <c r="O847" s="180"/>
      <c r="P847" s="180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  <c r="AA847" s="180"/>
    </row>
    <row r="848">
      <c r="A848" s="180"/>
      <c r="B848" s="180"/>
      <c r="C848" s="180"/>
      <c r="D848" s="180"/>
      <c r="E848" s="180"/>
      <c r="F848" s="180"/>
      <c r="G848" s="180"/>
      <c r="H848" s="180"/>
      <c r="I848" s="180"/>
      <c r="J848" s="180"/>
      <c r="K848" s="180"/>
      <c r="L848" s="180"/>
      <c r="M848" s="180"/>
      <c r="N848" s="180"/>
      <c r="O848" s="180"/>
      <c r="P848" s="180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  <c r="AA848" s="180"/>
    </row>
    <row r="849">
      <c r="A849" s="180"/>
      <c r="B849" s="180"/>
      <c r="C849" s="180"/>
      <c r="D849" s="180"/>
      <c r="E849" s="180"/>
      <c r="F849" s="180"/>
      <c r="G849" s="180"/>
      <c r="H849" s="180"/>
      <c r="I849" s="180"/>
      <c r="J849" s="180"/>
      <c r="K849" s="180"/>
      <c r="L849" s="180"/>
      <c r="M849" s="180"/>
      <c r="N849" s="180"/>
      <c r="O849" s="180"/>
      <c r="P849" s="180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  <c r="AA849" s="180"/>
    </row>
    <row r="850">
      <c r="A850" s="180"/>
      <c r="B850" s="180"/>
      <c r="C850" s="180"/>
      <c r="D850" s="180"/>
      <c r="E850" s="180"/>
      <c r="F850" s="180"/>
      <c r="G850" s="180"/>
      <c r="H850" s="180"/>
      <c r="I850" s="180"/>
      <c r="J850" s="180"/>
      <c r="K850" s="180"/>
      <c r="L850" s="180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  <c r="AA850" s="180"/>
    </row>
    <row r="851">
      <c r="A851" s="180"/>
      <c r="B851" s="180"/>
      <c r="C851" s="180"/>
      <c r="D851" s="180"/>
      <c r="E851" s="180"/>
      <c r="F851" s="180"/>
      <c r="G851" s="180"/>
      <c r="H851" s="180"/>
      <c r="I851" s="180"/>
      <c r="J851" s="180"/>
      <c r="K851" s="180"/>
      <c r="L851" s="180"/>
      <c r="M851" s="180"/>
      <c r="N851" s="180"/>
      <c r="O851" s="180"/>
      <c r="P851" s="180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  <c r="AA851" s="180"/>
    </row>
    <row r="852">
      <c r="A852" s="180"/>
      <c r="B852" s="180"/>
      <c r="C852" s="180"/>
      <c r="D852" s="180"/>
      <c r="E852" s="180"/>
      <c r="F852" s="180"/>
      <c r="G852" s="180"/>
      <c r="H852" s="180"/>
      <c r="I852" s="180"/>
      <c r="J852" s="180"/>
      <c r="K852" s="180"/>
      <c r="L852" s="180"/>
      <c r="M852" s="180"/>
      <c r="N852" s="180"/>
      <c r="O852" s="180"/>
      <c r="P852" s="180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</row>
    <row r="853">
      <c r="A853" s="180"/>
      <c r="B853" s="180"/>
      <c r="C853" s="180"/>
      <c r="D853" s="180"/>
      <c r="E853" s="180"/>
      <c r="F853" s="180"/>
      <c r="G853" s="180"/>
      <c r="H853" s="180"/>
      <c r="I853" s="180"/>
      <c r="J853" s="180"/>
      <c r="K853" s="180"/>
      <c r="L853" s="180"/>
      <c r="M853" s="180"/>
      <c r="N853" s="180"/>
      <c r="O853" s="180"/>
      <c r="P853" s="180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</row>
    <row r="854">
      <c r="A854" s="180"/>
      <c r="B854" s="180"/>
      <c r="C854" s="180"/>
      <c r="D854" s="180"/>
      <c r="E854" s="180"/>
      <c r="F854" s="180"/>
      <c r="G854" s="180"/>
      <c r="H854" s="180"/>
      <c r="I854" s="180"/>
      <c r="J854" s="180"/>
      <c r="K854" s="180"/>
      <c r="L854" s="180"/>
      <c r="M854" s="180"/>
      <c r="N854" s="180"/>
      <c r="O854" s="180"/>
      <c r="P854" s="180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</row>
    <row r="855">
      <c r="A855" s="180"/>
      <c r="B855" s="180"/>
      <c r="C855" s="180"/>
      <c r="D855" s="180"/>
      <c r="E855" s="180"/>
      <c r="F855" s="180"/>
      <c r="G855" s="180"/>
      <c r="H855" s="180"/>
      <c r="I855" s="180"/>
      <c r="J855" s="180"/>
      <c r="K855" s="180"/>
      <c r="L855" s="180"/>
      <c r="M855" s="180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</row>
    <row r="856">
      <c r="A856" s="180"/>
      <c r="B856" s="180"/>
      <c r="C856" s="180"/>
      <c r="D856" s="180"/>
      <c r="E856" s="180"/>
      <c r="F856" s="180"/>
      <c r="G856" s="180"/>
      <c r="H856" s="180"/>
      <c r="I856" s="180"/>
      <c r="J856" s="180"/>
      <c r="K856" s="180"/>
      <c r="L856" s="180"/>
      <c r="M856" s="180"/>
      <c r="N856" s="180"/>
      <c r="O856" s="180"/>
      <c r="P856" s="180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</row>
    <row r="857">
      <c r="A857" s="180"/>
      <c r="B857" s="180"/>
      <c r="C857" s="180"/>
      <c r="D857" s="180"/>
      <c r="E857" s="180"/>
      <c r="F857" s="180"/>
      <c r="G857" s="180"/>
      <c r="H857" s="180"/>
      <c r="I857" s="180"/>
      <c r="J857" s="180"/>
      <c r="K857" s="180"/>
      <c r="L857" s="180"/>
      <c r="M857" s="180"/>
      <c r="N857" s="180"/>
      <c r="O857" s="180"/>
      <c r="P857" s="180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</row>
    <row r="858">
      <c r="A858" s="180"/>
      <c r="B858" s="180"/>
      <c r="C858" s="180"/>
      <c r="D858" s="180"/>
      <c r="E858" s="180"/>
      <c r="F858" s="180"/>
      <c r="G858" s="180"/>
      <c r="H858" s="180"/>
      <c r="I858" s="180"/>
      <c r="J858" s="180"/>
      <c r="K858" s="180"/>
      <c r="L858" s="180"/>
      <c r="M858" s="180"/>
      <c r="N858" s="180"/>
      <c r="O858" s="180"/>
      <c r="P858" s="180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</row>
    <row r="859">
      <c r="A859" s="180"/>
      <c r="B859" s="180"/>
      <c r="C859" s="180"/>
      <c r="D859" s="180"/>
      <c r="E859" s="180"/>
      <c r="F859" s="180"/>
      <c r="G859" s="180"/>
      <c r="H859" s="180"/>
      <c r="I859" s="180"/>
      <c r="J859" s="180"/>
      <c r="K859" s="180"/>
      <c r="L859" s="180"/>
      <c r="M859" s="180"/>
      <c r="N859" s="180"/>
      <c r="O859" s="180"/>
      <c r="P859" s="180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</row>
    <row r="860">
      <c r="A860" s="180"/>
      <c r="B860" s="180"/>
      <c r="C860" s="180"/>
      <c r="D860" s="180"/>
      <c r="E860" s="180"/>
      <c r="F860" s="180"/>
      <c r="G860" s="180"/>
      <c r="H860" s="180"/>
      <c r="I860" s="180"/>
      <c r="J860" s="180"/>
      <c r="K860" s="180"/>
      <c r="L860" s="180"/>
      <c r="M860" s="180"/>
      <c r="N860" s="180"/>
      <c r="O860" s="180"/>
      <c r="P860" s="180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</row>
    <row r="861">
      <c r="A861" s="180"/>
      <c r="B861" s="18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</row>
    <row r="862">
      <c r="A862" s="180"/>
      <c r="B862" s="180"/>
      <c r="C862" s="180"/>
      <c r="D862" s="180"/>
      <c r="E862" s="180"/>
      <c r="F862" s="180"/>
      <c r="G862" s="180"/>
      <c r="H862" s="180"/>
      <c r="I862" s="180"/>
      <c r="J862" s="180"/>
      <c r="K862" s="180"/>
      <c r="L862" s="180"/>
      <c r="M862" s="180"/>
      <c r="N862" s="180"/>
      <c r="O862" s="180"/>
      <c r="P862" s="180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  <c r="AA862" s="180"/>
    </row>
    <row r="863">
      <c r="A863" s="180"/>
      <c r="B863" s="180"/>
      <c r="C863" s="180"/>
      <c r="D863" s="180"/>
      <c r="E863" s="180"/>
      <c r="F863" s="180"/>
      <c r="G863" s="180"/>
      <c r="H863" s="180"/>
      <c r="I863" s="180"/>
      <c r="J863" s="180"/>
      <c r="K863" s="180"/>
      <c r="L863" s="180"/>
      <c r="M863" s="180"/>
      <c r="N863" s="180"/>
      <c r="O863" s="180"/>
      <c r="P863" s="180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  <c r="AA863" s="180"/>
    </row>
    <row r="864">
      <c r="A864" s="180"/>
      <c r="B864" s="180"/>
      <c r="C864" s="180"/>
      <c r="D864" s="180"/>
      <c r="E864" s="180"/>
      <c r="F864" s="180"/>
      <c r="G864" s="180"/>
      <c r="H864" s="180"/>
      <c r="I864" s="180"/>
      <c r="J864" s="180"/>
      <c r="K864" s="180"/>
      <c r="L864" s="180"/>
      <c r="M864" s="180"/>
      <c r="N864" s="180"/>
      <c r="O864" s="180"/>
      <c r="P864" s="180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  <c r="AA864" s="180"/>
    </row>
    <row r="865">
      <c r="A865" s="180"/>
      <c r="B865" s="180"/>
      <c r="C865" s="180"/>
      <c r="D865" s="180"/>
      <c r="E865" s="180"/>
      <c r="F865" s="180"/>
      <c r="G865" s="180"/>
      <c r="H865" s="180"/>
      <c r="I865" s="180"/>
      <c r="J865" s="180"/>
      <c r="K865" s="180"/>
      <c r="L865" s="180"/>
      <c r="M865" s="180"/>
      <c r="N865" s="180"/>
      <c r="O865" s="180"/>
      <c r="P865" s="180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  <c r="AA865" s="180"/>
    </row>
    <row r="866">
      <c r="A866" s="180"/>
      <c r="B866" s="180"/>
      <c r="C866" s="180"/>
      <c r="D866" s="180"/>
      <c r="E866" s="180"/>
      <c r="F866" s="180"/>
      <c r="G866" s="180"/>
      <c r="H866" s="180"/>
      <c r="I866" s="180"/>
      <c r="J866" s="180"/>
      <c r="K866" s="180"/>
      <c r="L866" s="180"/>
      <c r="M866" s="180"/>
      <c r="N866" s="180"/>
      <c r="O866" s="180"/>
      <c r="P866" s="180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  <c r="AA866" s="180"/>
    </row>
    <row r="867">
      <c r="A867" s="180"/>
      <c r="B867" s="180"/>
      <c r="C867" s="180"/>
      <c r="D867" s="180"/>
      <c r="E867" s="180"/>
      <c r="F867" s="180"/>
      <c r="G867" s="180"/>
      <c r="H867" s="180"/>
      <c r="I867" s="180"/>
      <c r="J867" s="180"/>
      <c r="K867" s="180"/>
      <c r="L867" s="180"/>
      <c r="M867" s="180"/>
      <c r="N867" s="180"/>
      <c r="O867" s="180"/>
      <c r="P867" s="180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  <c r="AA867" s="180"/>
    </row>
    <row r="868">
      <c r="A868" s="180"/>
      <c r="B868" s="180"/>
      <c r="C868" s="180"/>
      <c r="D868" s="180"/>
      <c r="E868" s="180"/>
      <c r="F868" s="180"/>
      <c r="G868" s="180"/>
      <c r="H868" s="180"/>
      <c r="I868" s="180"/>
      <c r="J868" s="180"/>
      <c r="K868" s="180"/>
      <c r="L868" s="180"/>
      <c r="M868" s="180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  <c r="AA868" s="180"/>
    </row>
    <row r="869">
      <c r="A869" s="180"/>
      <c r="B869" s="180"/>
      <c r="C869" s="180"/>
      <c r="D869" s="180"/>
      <c r="E869" s="180"/>
      <c r="F869" s="180"/>
      <c r="G869" s="180"/>
      <c r="H869" s="180"/>
      <c r="I869" s="180"/>
      <c r="J869" s="180"/>
      <c r="K869" s="180"/>
      <c r="L869" s="180"/>
      <c r="M869" s="180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  <c r="AA869" s="180"/>
    </row>
    <row r="870">
      <c r="A870" s="180"/>
      <c r="B870" s="180"/>
      <c r="C870" s="180"/>
      <c r="D870" s="180"/>
      <c r="E870" s="180"/>
      <c r="F870" s="180"/>
      <c r="G870" s="180"/>
      <c r="H870" s="180"/>
      <c r="I870" s="180"/>
      <c r="J870" s="180"/>
      <c r="K870" s="180"/>
      <c r="L870" s="180"/>
      <c r="M870" s="180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  <c r="AA870" s="180"/>
    </row>
    <row r="871">
      <c r="A871" s="180"/>
      <c r="B871" s="180"/>
      <c r="C871" s="180"/>
      <c r="D871" s="180"/>
      <c r="E871" s="180"/>
      <c r="F871" s="180"/>
      <c r="G871" s="180"/>
      <c r="H871" s="180"/>
      <c r="I871" s="180"/>
      <c r="J871" s="180"/>
      <c r="K871" s="180"/>
      <c r="L871" s="180"/>
      <c r="M871" s="180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  <c r="AA871" s="180"/>
    </row>
    <row r="872">
      <c r="A872" s="180"/>
      <c r="B872" s="180"/>
      <c r="C872" s="180"/>
      <c r="D872" s="180"/>
      <c r="E872" s="180"/>
      <c r="F872" s="180"/>
      <c r="G872" s="180"/>
      <c r="H872" s="180"/>
      <c r="I872" s="180"/>
      <c r="J872" s="180"/>
      <c r="K872" s="180"/>
      <c r="L872" s="180"/>
      <c r="M872" s="180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  <c r="AA872" s="180"/>
    </row>
    <row r="873">
      <c r="A873" s="180"/>
      <c r="B873" s="180"/>
      <c r="C873" s="180"/>
      <c r="D873" s="180"/>
      <c r="E873" s="180"/>
      <c r="F873" s="180"/>
      <c r="G873" s="180"/>
      <c r="H873" s="180"/>
      <c r="I873" s="180"/>
      <c r="J873" s="180"/>
      <c r="K873" s="180"/>
      <c r="L873" s="180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  <c r="AA873" s="180"/>
    </row>
    <row r="874">
      <c r="A874" s="180"/>
      <c r="B874" s="180"/>
      <c r="C874" s="180"/>
      <c r="D874" s="180"/>
      <c r="E874" s="180"/>
      <c r="F874" s="180"/>
      <c r="G874" s="180"/>
      <c r="H874" s="180"/>
      <c r="I874" s="180"/>
      <c r="J874" s="180"/>
      <c r="K874" s="180"/>
      <c r="L874" s="180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  <c r="AA874" s="180"/>
    </row>
    <row r="875">
      <c r="A875" s="180"/>
      <c r="B875" s="180"/>
      <c r="C875" s="180"/>
      <c r="D875" s="180"/>
      <c r="E875" s="180"/>
      <c r="F875" s="180"/>
      <c r="G875" s="180"/>
      <c r="H875" s="180"/>
      <c r="I875" s="180"/>
      <c r="J875" s="180"/>
      <c r="K875" s="180"/>
      <c r="L875" s="180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  <c r="AA875" s="180"/>
    </row>
    <row r="876">
      <c r="A876" s="180"/>
      <c r="B876" s="180"/>
      <c r="C876" s="180"/>
      <c r="D876" s="180"/>
      <c r="E876" s="180"/>
      <c r="F876" s="180"/>
      <c r="G876" s="180"/>
      <c r="H876" s="180"/>
      <c r="I876" s="180"/>
      <c r="J876" s="180"/>
      <c r="K876" s="180"/>
      <c r="L876" s="180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  <c r="AA876" s="180"/>
    </row>
    <row r="877">
      <c r="A877" s="180"/>
      <c r="B877" s="180"/>
      <c r="C877" s="180"/>
      <c r="D877" s="180"/>
      <c r="E877" s="180"/>
      <c r="F877" s="180"/>
      <c r="G877" s="180"/>
      <c r="H877" s="180"/>
      <c r="I877" s="180"/>
      <c r="J877" s="180"/>
      <c r="K877" s="180"/>
      <c r="L877" s="180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  <c r="AA877" s="180"/>
    </row>
    <row r="878">
      <c r="A878" s="180"/>
      <c r="B878" s="180"/>
      <c r="C878" s="180"/>
      <c r="D878" s="180"/>
      <c r="E878" s="180"/>
      <c r="F878" s="180"/>
      <c r="G878" s="180"/>
      <c r="H878" s="180"/>
      <c r="I878" s="180"/>
      <c r="J878" s="180"/>
      <c r="K878" s="180"/>
      <c r="L878" s="180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  <c r="AA878" s="180"/>
    </row>
    <row r="879">
      <c r="A879" s="180"/>
      <c r="B879" s="180"/>
      <c r="C879" s="180"/>
      <c r="D879" s="180"/>
      <c r="E879" s="180"/>
      <c r="F879" s="180"/>
      <c r="G879" s="180"/>
      <c r="H879" s="180"/>
      <c r="I879" s="180"/>
      <c r="J879" s="180"/>
      <c r="K879" s="180"/>
      <c r="L879" s="180"/>
      <c r="M879" s="180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  <c r="AA879" s="180"/>
    </row>
    <row r="880">
      <c r="A880" s="180"/>
      <c r="B880" s="180"/>
      <c r="C880" s="180"/>
      <c r="D880" s="180"/>
      <c r="E880" s="180"/>
      <c r="F880" s="180"/>
      <c r="G880" s="180"/>
      <c r="H880" s="180"/>
      <c r="I880" s="180"/>
      <c r="J880" s="180"/>
      <c r="K880" s="180"/>
      <c r="L880" s="180"/>
      <c r="M880" s="180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  <c r="AA880" s="180"/>
    </row>
    <row r="881">
      <c r="A881" s="180"/>
      <c r="B881" s="180"/>
      <c r="C881" s="180"/>
      <c r="D881" s="180"/>
      <c r="E881" s="180"/>
      <c r="F881" s="180"/>
      <c r="G881" s="180"/>
      <c r="H881" s="180"/>
      <c r="I881" s="180"/>
      <c r="J881" s="180"/>
      <c r="K881" s="180"/>
      <c r="L881" s="180"/>
      <c r="M881" s="180"/>
      <c r="N881" s="180"/>
      <c r="O881" s="180"/>
      <c r="P881" s="180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  <c r="AA881" s="180"/>
    </row>
    <row r="882">
      <c r="A882" s="180"/>
      <c r="B882" s="180"/>
      <c r="C882" s="180"/>
      <c r="D882" s="180"/>
      <c r="E882" s="180"/>
      <c r="F882" s="180"/>
      <c r="G882" s="180"/>
      <c r="H882" s="180"/>
      <c r="I882" s="180"/>
      <c r="J882" s="180"/>
      <c r="K882" s="180"/>
      <c r="L882" s="180"/>
      <c r="M882" s="180"/>
      <c r="N882" s="180"/>
      <c r="O882" s="180"/>
      <c r="P882" s="180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  <c r="AA882" s="180"/>
    </row>
    <row r="883">
      <c r="A883" s="180"/>
      <c r="B883" s="180"/>
      <c r="C883" s="180"/>
      <c r="D883" s="180"/>
      <c r="E883" s="180"/>
      <c r="F883" s="180"/>
      <c r="G883" s="180"/>
      <c r="H883" s="180"/>
      <c r="I883" s="180"/>
      <c r="J883" s="180"/>
      <c r="K883" s="180"/>
      <c r="L883" s="180"/>
      <c r="M883" s="180"/>
      <c r="N883" s="180"/>
      <c r="O883" s="180"/>
      <c r="P883" s="180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  <c r="AA883" s="180"/>
    </row>
    <row r="884">
      <c r="A884" s="180"/>
      <c r="B884" s="180"/>
      <c r="C884" s="180"/>
      <c r="D884" s="180"/>
      <c r="E884" s="180"/>
      <c r="F884" s="180"/>
      <c r="G884" s="180"/>
      <c r="H884" s="180"/>
      <c r="I884" s="180"/>
      <c r="J884" s="180"/>
      <c r="K884" s="180"/>
      <c r="L884" s="180"/>
      <c r="M884" s="180"/>
      <c r="N884" s="180"/>
      <c r="O884" s="180"/>
      <c r="P884" s="180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  <c r="AA884" s="180"/>
    </row>
    <row r="885">
      <c r="A885" s="180"/>
      <c r="B885" s="180"/>
      <c r="C885" s="180"/>
      <c r="D885" s="180"/>
      <c r="E885" s="180"/>
      <c r="F885" s="180"/>
      <c r="G885" s="180"/>
      <c r="H885" s="180"/>
      <c r="I885" s="180"/>
      <c r="J885" s="180"/>
      <c r="K885" s="180"/>
      <c r="L885" s="180"/>
      <c r="M885" s="180"/>
      <c r="N885" s="180"/>
      <c r="O885" s="180"/>
      <c r="P885" s="180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  <c r="AA885" s="180"/>
    </row>
    <row r="886">
      <c r="A886" s="180"/>
      <c r="B886" s="180"/>
      <c r="C886" s="180"/>
      <c r="D886" s="180"/>
      <c r="E886" s="180"/>
      <c r="F886" s="180"/>
      <c r="G886" s="180"/>
      <c r="H886" s="180"/>
      <c r="I886" s="180"/>
      <c r="J886" s="180"/>
      <c r="K886" s="180"/>
      <c r="L886" s="180"/>
      <c r="M886" s="180"/>
      <c r="N886" s="180"/>
      <c r="O886" s="180"/>
      <c r="P886" s="180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  <c r="AA886" s="180"/>
    </row>
    <row r="887">
      <c r="A887" s="180"/>
      <c r="B887" s="180"/>
      <c r="C887" s="180"/>
      <c r="D887" s="180"/>
      <c r="E887" s="180"/>
      <c r="F887" s="180"/>
      <c r="G887" s="180"/>
      <c r="H887" s="180"/>
      <c r="I887" s="180"/>
      <c r="J887" s="180"/>
      <c r="K887" s="180"/>
      <c r="L887" s="180"/>
      <c r="M887" s="180"/>
      <c r="N887" s="180"/>
      <c r="O887" s="180"/>
      <c r="P887" s="180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  <c r="AA887" s="180"/>
    </row>
    <row r="888">
      <c r="A888" s="180"/>
      <c r="B888" s="180"/>
      <c r="C888" s="180"/>
      <c r="D888" s="180"/>
      <c r="E888" s="180"/>
      <c r="F888" s="180"/>
      <c r="G888" s="180"/>
      <c r="H888" s="180"/>
      <c r="I888" s="180"/>
      <c r="J888" s="180"/>
      <c r="K888" s="180"/>
      <c r="L888" s="180"/>
      <c r="M888" s="180"/>
      <c r="N888" s="180"/>
      <c r="O888" s="180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</row>
    <row r="889">
      <c r="A889" s="180"/>
      <c r="B889" s="180"/>
      <c r="C889" s="180"/>
      <c r="D889" s="180"/>
      <c r="E889" s="180"/>
      <c r="F889" s="180"/>
      <c r="G889" s="180"/>
      <c r="H889" s="180"/>
      <c r="I889" s="180"/>
      <c r="J889" s="180"/>
      <c r="K889" s="180"/>
      <c r="L889" s="180"/>
      <c r="M889" s="180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</row>
    <row r="890">
      <c r="A890" s="180"/>
      <c r="B890" s="180"/>
      <c r="C890" s="180"/>
      <c r="D890" s="180"/>
      <c r="E890" s="180"/>
      <c r="F890" s="180"/>
      <c r="G890" s="180"/>
      <c r="H890" s="180"/>
      <c r="I890" s="180"/>
      <c r="J890" s="180"/>
      <c r="K890" s="180"/>
      <c r="L890" s="180"/>
      <c r="M890" s="180"/>
      <c r="N890" s="180"/>
      <c r="O890" s="180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</row>
    <row r="891">
      <c r="A891" s="180"/>
      <c r="B891" s="180"/>
      <c r="C891" s="180"/>
      <c r="D891" s="180"/>
      <c r="E891" s="180"/>
      <c r="F891" s="180"/>
      <c r="G891" s="180"/>
      <c r="H891" s="180"/>
      <c r="I891" s="180"/>
      <c r="J891" s="180"/>
      <c r="K891" s="180"/>
      <c r="L891" s="180"/>
      <c r="M891" s="180"/>
      <c r="N891" s="180"/>
      <c r="O891" s="180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</row>
    <row r="892">
      <c r="A892" s="180"/>
      <c r="B892" s="180"/>
      <c r="C892" s="180"/>
      <c r="D892" s="180"/>
      <c r="E892" s="180"/>
      <c r="F892" s="180"/>
      <c r="G892" s="180"/>
      <c r="H892" s="180"/>
      <c r="I892" s="180"/>
      <c r="J892" s="180"/>
      <c r="K892" s="180"/>
      <c r="L892" s="180"/>
      <c r="M892" s="180"/>
      <c r="N892" s="180"/>
      <c r="O892" s="180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</row>
    <row r="893">
      <c r="A893" s="180"/>
      <c r="B893" s="180"/>
      <c r="C893" s="180"/>
      <c r="D893" s="180"/>
      <c r="E893" s="180"/>
      <c r="F893" s="180"/>
      <c r="G893" s="180"/>
      <c r="H893" s="180"/>
      <c r="I893" s="180"/>
      <c r="J893" s="180"/>
      <c r="K893" s="180"/>
      <c r="L893" s="180"/>
      <c r="M893" s="180"/>
      <c r="N893" s="180"/>
      <c r="O893" s="180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</row>
    <row r="894">
      <c r="A894" s="180"/>
      <c r="B894" s="180"/>
      <c r="C894" s="180"/>
      <c r="D894" s="180"/>
      <c r="E894" s="180"/>
      <c r="F894" s="180"/>
      <c r="G894" s="180"/>
      <c r="H894" s="180"/>
      <c r="I894" s="180"/>
      <c r="J894" s="180"/>
      <c r="K894" s="180"/>
      <c r="L894" s="180"/>
      <c r="M894" s="180"/>
      <c r="N894" s="180"/>
      <c r="O894" s="180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</row>
    <row r="895">
      <c r="A895" s="180"/>
      <c r="B895" s="180"/>
      <c r="C895" s="180"/>
      <c r="D895" s="180"/>
      <c r="E895" s="180"/>
      <c r="F895" s="180"/>
      <c r="G895" s="180"/>
      <c r="H895" s="180"/>
      <c r="I895" s="180"/>
      <c r="J895" s="180"/>
      <c r="K895" s="180"/>
      <c r="L895" s="180"/>
      <c r="M895" s="180"/>
      <c r="N895" s="180"/>
      <c r="O895" s="180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</row>
    <row r="896">
      <c r="A896" s="180"/>
      <c r="B896" s="180"/>
      <c r="C896" s="180"/>
      <c r="D896" s="180"/>
      <c r="E896" s="180"/>
      <c r="F896" s="180"/>
      <c r="G896" s="180"/>
      <c r="H896" s="180"/>
      <c r="I896" s="180"/>
      <c r="J896" s="180"/>
      <c r="K896" s="180"/>
      <c r="L896" s="180"/>
      <c r="M896" s="180"/>
      <c r="N896" s="180"/>
      <c r="O896" s="180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</row>
    <row r="897">
      <c r="A897" s="180"/>
      <c r="B897" s="180"/>
      <c r="C897" s="180"/>
      <c r="D897" s="180"/>
      <c r="E897" s="180"/>
      <c r="F897" s="180"/>
      <c r="G897" s="180"/>
      <c r="H897" s="180"/>
      <c r="I897" s="180"/>
      <c r="J897" s="180"/>
      <c r="K897" s="180"/>
      <c r="L897" s="180"/>
      <c r="M897" s="180"/>
      <c r="N897" s="180"/>
      <c r="O897" s="180"/>
      <c r="P897" s="180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  <c r="AA897" s="180"/>
    </row>
    <row r="898">
      <c r="A898" s="180"/>
      <c r="B898" s="180"/>
      <c r="C898" s="180"/>
      <c r="D898" s="180"/>
      <c r="E898" s="180"/>
      <c r="F898" s="180"/>
      <c r="G898" s="180"/>
      <c r="H898" s="180"/>
      <c r="I898" s="180"/>
      <c r="J898" s="180"/>
      <c r="K898" s="180"/>
      <c r="L898" s="180"/>
      <c r="M898" s="180"/>
      <c r="N898" s="180"/>
      <c r="O898" s="180"/>
      <c r="P898" s="180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  <c r="AA898" s="180"/>
    </row>
    <row r="899">
      <c r="A899" s="180"/>
      <c r="B899" s="180"/>
      <c r="C899" s="180"/>
      <c r="D899" s="180"/>
      <c r="E899" s="180"/>
      <c r="F899" s="180"/>
      <c r="G899" s="180"/>
      <c r="H899" s="180"/>
      <c r="I899" s="180"/>
      <c r="J899" s="180"/>
      <c r="K899" s="180"/>
      <c r="L899" s="180"/>
      <c r="M899" s="180"/>
      <c r="N899" s="180"/>
      <c r="O899" s="180"/>
      <c r="P899" s="180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  <c r="AA899" s="180"/>
    </row>
    <row r="900">
      <c r="A900" s="180"/>
      <c r="B900" s="180"/>
      <c r="C900" s="180"/>
      <c r="D900" s="180"/>
      <c r="E900" s="180"/>
      <c r="F900" s="180"/>
      <c r="G900" s="180"/>
      <c r="H900" s="180"/>
      <c r="I900" s="180"/>
      <c r="J900" s="180"/>
      <c r="K900" s="180"/>
      <c r="L900" s="180"/>
      <c r="M900" s="180"/>
      <c r="N900" s="180"/>
      <c r="O900" s="180"/>
      <c r="P900" s="180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  <c r="AA900" s="180"/>
    </row>
    <row r="901">
      <c r="A901" s="180"/>
      <c r="B901" s="180"/>
      <c r="C901" s="180"/>
      <c r="D901" s="180"/>
      <c r="E901" s="180"/>
      <c r="F901" s="180"/>
      <c r="G901" s="180"/>
      <c r="H901" s="180"/>
      <c r="I901" s="180"/>
      <c r="J901" s="180"/>
      <c r="K901" s="180"/>
      <c r="L901" s="180"/>
      <c r="M901" s="180"/>
      <c r="N901" s="180"/>
      <c r="O901" s="180"/>
      <c r="P901" s="180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  <c r="AA901" s="180"/>
    </row>
    <row r="902">
      <c r="A902" s="180"/>
      <c r="B902" s="180"/>
      <c r="C902" s="180"/>
      <c r="D902" s="180"/>
      <c r="E902" s="180"/>
      <c r="F902" s="180"/>
      <c r="G902" s="180"/>
      <c r="H902" s="180"/>
      <c r="I902" s="180"/>
      <c r="J902" s="180"/>
      <c r="K902" s="180"/>
      <c r="L902" s="180"/>
      <c r="M902" s="180"/>
      <c r="N902" s="180"/>
      <c r="O902" s="180"/>
      <c r="P902" s="180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  <c r="AA902" s="180"/>
    </row>
    <row r="903">
      <c r="A903" s="180"/>
      <c r="B903" s="180"/>
      <c r="C903" s="180"/>
      <c r="D903" s="180"/>
      <c r="E903" s="180"/>
      <c r="F903" s="180"/>
      <c r="G903" s="180"/>
      <c r="H903" s="180"/>
      <c r="I903" s="180"/>
      <c r="J903" s="180"/>
      <c r="K903" s="180"/>
      <c r="L903" s="180"/>
      <c r="M903" s="180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  <c r="AA903" s="180"/>
    </row>
    <row r="904">
      <c r="A904" s="180"/>
      <c r="B904" s="180"/>
      <c r="C904" s="180"/>
      <c r="D904" s="180"/>
      <c r="E904" s="180"/>
      <c r="F904" s="180"/>
      <c r="G904" s="180"/>
      <c r="H904" s="180"/>
      <c r="I904" s="180"/>
      <c r="J904" s="180"/>
      <c r="K904" s="180"/>
      <c r="L904" s="180"/>
      <c r="M904" s="180"/>
      <c r="N904" s="180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  <c r="AA904" s="180"/>
    </row>
    <row r="905">
      <c r="A905" s="180"/>
      <c r="B905" s="180"/>
      <c r="C905" s="180"/>
      <c r="D905" s="180"/>
      <c r="E905" s="180"/>
      <c r="F905" s="180"/>
      <c r="G905" s="180"/>
      <c r="H905" s="180"/>
      <c r="I905" s="180"/>
      <c r="J905" s="180"/>
      <c r="K905" s="180"/>
      <c r="L905" s="180"/>
      <c r="M905" s="180"/>
      <c r="N905" s="180"/>
      <c r="O905" s="180"/>
      <c r="P905" s="180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  <c r="AA905" s="180"/>
    </row>
    <row r="906">
      <c r="A906" s="180"/>
      <c r="B906" s="180"/>
      <c r="C906" s="180"/>
      <c r="D906" s="180"/>
      <c r="E906" s="180"/>
      <c r="F906" s="180"/>
      <c r="G906" s="180"/>
      <c r="H906" s="180"/>
      <c r="I906" s="180"/>
      <c r="J906" s="180"/>
      <c r="K906" s="180"/>
      <c r="L906" s="180"/>
      <c r="M906" s="180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  <c r="AA906" s="180"/>
    </row>
    <row r="907">
      <c r="A907" s="180"/>
      <c r="B907" s="180"/>
      <c r="C907" s="180"/>
      <c r="D907" s="180"/>
      <c r="E907" s="180"/>
      <c r="F907" s="180"/>
      <c r="G907" s="180"/>
      <c r="H907" s="180"/>
      <c r="I907" s="180"/>
      <c r="J907" s="180"/>
      <c r="K907" s="180"/>
      <c r="L907" s="180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  <c r="AA907" s="180"/>
    </row>
    <row r="908">
      <c r="A908" s="180"/>
      <c r="B908" s="180"/>
      <c r="C908" s="180"/>
      <c r="D908" s="180"/>
      <c r="E908" s="180"/>
      <c r="F908" s="180"/>
      <c r="G908" s="180"/>
      <c r="H908" s="180"/>
      <c r="I908" s="180"/>
      <c r="J908" s="180"/>
      <c r="K908" s="180"/>
      <c r="L908" s="180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  <c r="AA908" s="180"/>
    </row>
    <row r="909">
      <c r="A909" s="180"/>
      <c r="B909" s="180"/>
      <c r="C909" s="180"/>
      <c r="D909" s="180"/>
      <c r="E909" s="180"/>
      <c r="F909" s="180"/>
      <c r="G909" s="180"/>
      <c r="H909" s="180"/>
      <c r="I909" s="180"/>
      <c r="J909" s="180"/>
      <c r="K909" s="180"/>
      <c r="L909" s="180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  <c r="AA909" s="180"/>
    </row>
    <row r="910">
      <c r="A910" s="180"/>
      <c r="B910" s="180"/>
      <c r="C910" s="180"/>
      <c r="D910" s="180"/>
      <c r="E910" s="180"/>
      <c r="F910" s="180"/>
      <c r="G910" s="180"/>
      <c r="H910" s="180"/>
      <c r="I910" s="180"/>
      <c r="J910" s="180"/>
      <c r="K910" s="180"/>
      <c r="L910" s="180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  <c r="AA910" s="180"/>
    </row>
    <row r="911">
      <c r="A911" s="180"/>
      <c r="B911" s="180"/>
      <c r="C911" s="180"/>
      <c r="D911" s="180"/>
      <c r="E911" s="180"/>
      <c r="F911" s="180"/>
      <c r="G911" s="180"/>
      <c r="H911" s="180"/>
      <c r="I911" s="180"/>
      <c r="J911" s="180"/>
      <c r="K911" s="180"/>
      <c r="L911" s="180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  <c r="AA911" s="180"/>
    </row>
    <row r="912">
      <c r="A912" s="180"/>
      <c r="B912" s="180"/>
      <c r="C912" s="180"/>
      <c r="D912" s="180"/>
      <c r="E912" s="180"/>
      <c r="F912" s="180"/>
      <c r="G912" s="180"/>
      <c r="H912" s="180"/>
      <c r="I912" s="180"/>
      <c r="J912" s="180"/>
      <c r="K912" s="180"/>
      <c r="L912" s="180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  <c r="AA912" s="180"/>
    </row>
    <row r="913">
      <c r="A913" s="180"/>
      <c r="B913" s="180"/>
      <c r="C913" s="180"/>
      <c r="D913" s="180"/>
      <c r="E913" s="180"/>
      <c r="F913" s="180"/>
      <c r="G913" s="180"/>
      <c r="H913" s="180"/>
      <c r="I913" s="180"/>
      <c r="J913" s="180"/>
      <c r="K913" s="180"/>
      <c r="L913" s="180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  <c r="AA913" s="180"/>
    </row>
    <row r="914">
      <c r="A914" s="180"/>
      <c r="B914" s="180"/>
      <c r="C914" s="180"/>
      <c r="D914" s="180"/>
      <c r="E914" s="180"/>
      <c r="F914" s="180"/>
      <c r="G914" s="180"/>
      <c r="H914" s="180"/>
      <c r="I914" s="180"/>
      <c r="J914" s="180"/>
      <c r="K914" s="180"/>
      <c r="L914" s="180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</row>
    <row r="915">
      <c r="A915" s="180"/>
      <c r="B915" s="180"/>
      <c r="C915" s="180"/>
      <c r="D915" s="180"/>
      <c r="E915" s="180"/>
      <c r="F915" s="180"/>
      <c r="G915" s="180"/>
      <c r="H915" s="180"/>
      <c r="I915" s="180"/>
      <c r="J915" s="180"/>
      <c r="K915" s="180"/>
      <c r="L915" s="180"/>
      <c r="M915" s="180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  <c r="AA915" s="180"/>
    </row>
    <row r="916">
      <c r="A916" s="180"/>
      <c r="B916" s="180"/>
      <c r="C916" s="180"/>
      <c r="D916" s="180"/>
      <c r="E916" s="180"/>
      <c r="F916" s="180"/>
      <c r="G916" s="180"/>
      <c r="H916" s="180"/>
      <c r="I916" s="180"/>
      <c r="J916" s="180"/>
      <c r="K916" s="180"/>
      <c r="L916" s="180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</row>
    <row r="917">
      <c r="A917" s="180"/>
      <c r="B917" s="180"/>
      <c r="C917" s="180"/>
      <c r="D917" s="180"/>
      <c r="E917" s="180"/>
      <c r="F917" s="180"/>
      <c r="G917" s="180"/>
      <c r="H917" s="180"/>
      <c r="I917" s="180"/>
      <c r="J917" s="180"/>
      <c r="K917" s="180"/>
      <c r="L917" s="180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</row>
    <row r="918">
      <c r="A918" s="180"/>
      <c r="B918" s="180"/>
      <c r="C918" s="180"/>
      <c r="D918" s="180"/>
      <c r="E918" s="180"/>
      <c r="F918" s="180"/>
      <c r="G918" s="180"/>
      <c r="H918" s="180"/>
      <c r="I918" s="180"/>
      <c r="J918" s="180"/>
      <c r="K918" s="180"/>
      <c r="L918" s="180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</row>
    <row r="919">
      <c r="A919" s="180"/>
      <c r="B919" s="180"/>
      <c r="C919" s="180"/>
      <c r="D919" s="180"/>
      <c r="E919" s="180"/>
      <c r="F919" s="180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</row>
    <row r="920">
      <c r="A920" s="180"/>
      <c r="B920" s="180"/>
      <c r="C920" s="180"/>
      <c r="D920" s="180"/>
      <c r="E920" s="180"/>
      <c r="F920" s="180"/>
      <c r="G920" s="180"/>
      <c r="H920" s="180"/>
      <c r="I920" s="180"/>
      <c r="J920" s="180"/>
      <c r="K920" s="180"/>
      <c r="L920" s="180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</row>
    <row r="921">
      <c r="A921" s="180"/>
      <c r="B921" s="180"/>
      <c r="C921" s="180"/>
      <c r="D921" s="180"/>
      <c r="E921" s="180"/>
      <c r="F921" s="180"/>
      <c r="G921" s="180"/>
      <c r="H921" s="180"/>
      <c r="I921" s="180"/>
      <c r="J921" s="180"/>
      <c r="K921" s="180"/>
      <c r="L921" s="180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</row>
    <row r="922">
      <c r="A922" s="180"/>
      <c r="B922" s="180"/>
      <c r="C922" s="180"/>
      <c r="D922" s="180"/>
      <c r="E922" s="180"/>
      <c r="F922" s="180"/>
      <c r="G922" s="180"/>
      <c r="H922" s="180"/>
      <c r="I922" s="180"/>
      <c r="J922" s="180"/>
      <c r="K922" s="180"/>
      <c r="L922" s="180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</row>
    <row r="923">
      <c r="A923" s="180"/>
      <c r="B923" s="180"/>
      <c r="C923" s="180"/>
      <c r="D923" s="180"/>
      <c r="E923" s="180"/>
      <c r="F923" s="180"/>
      <c r="G923" s="180"/>
      <c r="H923" s="180"/>
      <c r="I923" s="180"/>
      <c r="J923" s="180"/>
      <c r="K923" s="180"/>
      <c r="L923" s="180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  <c r="AA923" s="180"/>
    </row>
    <row r="924">
      <c r="A924" s="180"/>
      <c r="B924" s="180"/>
      <c r="C924" s="180"/>
      <c r="D924" s="180"/>
      <c r="E924" s="180"/>
      <c r="F924" s="180"/>
      <c r="G924" s="180"/>
      <c r="H924" s="180"/>
      <c r="I924" s="180"/>
      <c r="J924" s="180"/>
      <c r="K924" s="180"/>
      <c r="L924" s="180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</row>
    <row r="925">
      <c r="A925" s="180"/>
      <c r="B925" s="180"/>
      <c r="C925" s="180"/>
      <c r="D925" s="180"/>
      <c r="E925" s="180"/>
      <c r="F925" s="180"/>
      <c r="G925" s="180"/>
      <c r="H925" s="180"/>
      <c r="I925" s="180"/>
      <c r="J925" s="180"/>
      <c r="K925" s="180"/>
      <c r="L925" s="180"/>
      <c r="M925" s="180"/>
      <c r="N925" s="180"/>
      <c r="O925" s="180"/>
      <c r="P925" s="180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  <c r="AA925" s="180"/>
    </row>
    <row r="926">
      <c r="A926" s="180"/>
      <c r="B926" s="180"/>
      <c r="C926" s="180"/>
      <c r="D926" s="180"/>
      <c r="E926" s="180"/>
      <c r="F926" s="180"/>
      <c r="G926" s="180"/>
      <c r="H926" s="180"/>
      <c r="I926" s="180"/>
      <c r="J926" s="180"/>
      <c r="K926" s="180"/>
      <c r="L926" s="180"/>
      <c r="M926" s="180"/>
      <c r="N926" s="180"/>
      <c r="O926" s="180"/>
      <c r="P926" s="180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  <c r="AA926" s="180"/>
    </row>
    <row r="927">
      <c r="A927" s="180"/>
      <c r="B927" s="180"/>
      <c r="C927" s="180"/>
      <c r="D927" s="180"/>
      <c r="E927" s="180"/>
      <c r="F927" s="180"/>
      <c r="G927" s="180"/>
      <c r="H927" s="180"/>
      <c r="I927" s="180"/>
      <c r="J927" s="180"/>
      <c r="K927" s="180"/>
      <c r="L927" s="180"/>
      <c r="M927" s="180"/>
      <c r="N927" s="180"/>
      <c r="O927" s="180"/>
      <c r="P927" s="180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  <c r="AA927" s="180"/>
    </row>
    <row r="928">
      <c r="A928" s="180"/>
      <c r="B928" s="180"/>
      <c r="C928" s="180"/>
      <c r="D928" s="180"/>
      <c r="E928" s="180"/>
      <c r="F928" s="180"/>
      <c r="G928" s="180"/>
      <c r="H928" s="180"/>
      <c r="I928" s="180"/>
      <c r="J928" s="180"/>
      <c r="K928" s="180"/>
      <c r="L928" s="180"/>
      <c r="M928" s="180"/>
      <c r="N928" s="180"/>
      <c r="O928" s="180"/>
      <c r="P928" s="180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  <c r="AA928" s="180"/>
    </row>
    <row r="929">
      <c r="A929" s="180"/>
      <c r="B929" s="180"/>
      <c r="C929" s="180"/>
      <c r="D929" s="180"/>
      <c r="E929" s="180"/>
      <c r="F929" s="180"/>
      <c r="G929" s="180"/>
      <c r="H929" s="180"/>
      <c r="I929" s="180"/>
      <c r="J929" s="180"/>
      <c r="K929" s="180"/>
      <c r="L929" s="180"/>
      <c r="M929" s="180"/>
      <c r="N929" s="180"/>
      <c r="O929" s="180"/>
      <c r="P929" s="180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  <c r="AA929" s="180"/>
    </row>
    <row r="930">
      <c r="A930" s="180"/>
      <c r="B930" s="180"/>
      <c r="C930" s="180"/>
      <c r="D930" s="180"/>
      <c r="E930" s="180"/>
      <c r="F930" s="180"/>
      <c r="G930" s="180"/>
      <c r="H930" s="180"/>
      <c r="I930" s="180"/>
      <c r="J930" s="180"/>
      <c r="K930" s="180"/>
      <c r="L930" s="180"/>
      <c r="M930" s="180"/>
      <c r="N930" s="180"/>
      <c r="O930" s="180"/>
      <c r="P930" s="180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  <c r="AA930" s="180"/>
    </row>
    <row r="931">
      <c r="A931" s="180"/>
      <c r="B931" s="180"/>
      <c r="C931" s="180"/>
      <c r="D931" s="180"/>
      <c r="E931" s="180"/>
      <c r="F931" s="180"/>
      <c r="G931" s="180"/>
      <c r="H931" s="180"/>
      <c r="I931" s="180"/>
      <c r="J931" s="180"/>
      <c r="K931" s="180"/>
      <c r="L931" s="180"/>
      <c r="M931" s="180"/>
      <c r="N931" s="180"/>
      <c r="O931" s="180"/>
      <c r="P931" s="180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  <c r="AA931" s="180"/>
    </row>
    <row r="932">
      <c r="A932" s="180"/>
      <c r="B932" s="180"/>
      <c r="C932" s="180"/>
      <c r="D932" s="180"/>
      <c r="E932" s="180"/>
      <c r="F932" s="180"/>
      <c r="G932" s="180"/>
      <c r="H932" s="180"/>
      <c r="I932" s="180"/>
      <c r="J932" s="180"/>
      <c r="K932" s="180"/>
      <c r="L932" s="180"/>
      <c r="M932" s="180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  <c r="AA932" s="180"/>
    </row>
    <row r="933">
      <c r="A933" s="180"/>
      <c r="B933" s="180"/>
      <c r="C933" s="180"/>
      <c r="D933" s="180"/>
      <c r="E933" s="180"/>
      <c r="F933" s="180"/>
      <c r="G933" s="180"/>
      <c r="H933" s="180"/>
      <c r="I933" s="180"/>
      <c r="J933" s="180"/>
      <c r="K933" s="180"/>
      <c r="L933" s="180"/>
      <c r="M933" s="180"/>
      <c r="N933" s="180"/>
      <c r="O933" s="180"/>
      <c r="P933" s="180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  <c r="AA933" s="180"/>
    </row>
    <row r="934">
      <c r="A934" s="180"/>
      <c r="B934" s="180"/>
      <c r="C934" s="180"/>
      <c r="D934" s="180"/>
      <c r="E934" s="180"/>
      <c r="F934" s="180"/>
      <c r="G934" s="180"/>
      <c r="H934" s="180"/>
      <c r="I934" s="180"/>
      <c r="J934" s="180"/>
      <c r="K934" s="180"/>
      <c r="L934" s="180"/>
      <c r="M934" s="180"/>
      <c r="N934" s="180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  <c r="AA934" s="180"/>
    </row>
    <row r="935">
      <c r="A935" s="180"/>
      <c r="B935" s="180"/>
      <c r="C935" s="180"/>
      <c r="D935" s="180"/>
      <c r="E935" s="180"/>
      <c r="F935" s="180"/>
      <c r="G935" s="180"/>
      <c r="H935" s="180"/>
      <c r="I935" s="180"/>
      <c r="J935" s="180"/>
      <c r="K935" s="180"/>
      <c r="L935" s="180"/>
      <c r="M935" s="180"/>
      <c r="N935" s="180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  <c r="AA935" s="180"/>
    </row>
    <row r="936">
      <c r="A936" s="180"/>
      <c r="B936" s="180"/>
      <c r="C936" s="180"/>
      <c r="D936" s="180"/>
      <c r="E936" s="180"/>
      <c r="F936" s="180"/>
      <c r="G936" s="180"/>
      <c r="H936" s="180"/>
      <c r="I936" s="180"/>
      <c r="J936" s="180"/>
      <c r="K936" s="180"/>
      <c r="L936" s="180"/>
      <c r="M936" s="180"/>
      <c r="N936" s="180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  <c r="AA936" s="180"/>
    </row>
    <row r="937">
      <c r="A937" s="180"/>
      <c r="B937" s="180"/>
      <c r="C937" s="180"/>
      <c r="D937" s="180"/>
      <c r="E937" s="180"/>
      <c r="F937" s="180"/>
      <c r="G937" s="180"/>
      <c r="H937" s="180"/>
      <c r="I937" s="180"/>
      <c r="J937" s="180"/>
      <c r="K937" s="180"/>
      <c r="L937" s="180"/>
      <c r="M937" s="180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  <c r="AA937" s="180"/>
    </row>
    <row r="938">
      <c r="A938" s="180"/>
      <c r="B938" s="180"/>
      <c r="C938" s="180"/>
      <c r="D938" s="180"/>
      <c r="E938" s="180"/>
      <c r="F938" s="180"/>
      <c r="G938" s="180"/>
      <c r="H938" s="180"/>
      <c r="I938" s="180"/>
      <c r="J938" s="180"/>
      <c r="K938" s="180"/>
      <c r="L938" s="180"/>
      <c r="M938" s="180"/>
      <c r="N938" s="180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  <c r="AA938" s="180"/>
    </row>
    <row r="939">
      <c r="A939" s="180"/>
      <c r="B939" s="180"/>
      <c r="C939" s="180"/>
      <c r="D939" s="180"/>
      <c r="E939" s="180"/>
      <c r="F939" s="180"/>
      <c r="G939" s="180"/>
      <c r="H939" s="180"/>
      <c r="I939" s="180"/>
      <c r="J939" s="180"/>
      <c r="K939" s="180"/>
      <c r="L939" s="180"/>
      <c r="M939" s="180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  <c r="AA939" s="180"/>
    </row>
    <row r="940">
      <c r="A940" s="180"/>
      <c r="B940" s="180"/>
      <c r="C940" s="180"/>
      <c r="D940" s="180"/>
      <c r="E940" s="180"/>
      <c r="F940" s="180"/>
      <c r="G940" s="180"/>
      <c r="H940" s="180"/>
      <c r="I940" s="180"/>
      <c r="J940" s="180"/>
      <c r="K940" s="180"/>
      <c r="L940" s="180"/>
      <c r="M940" s="180"/>
      <c r="N940" s="180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  <c r="AA940" s="180"/>
    </row>
    <row r="941">
      <c r="A941" s="180"/>
      <c r="B941" s="180"/>
      <c r="C941" s="180"/>
      <c r="D941" s="180"/>
      <c r="E941" s="180"/>
      <c r="F941" s="180"/>
      <c r="G941" s="180"/>
      <c r="H941" s="180"/>
      <c r="I941" s="180"/>
      <c r="J941" s="180"/>
      <c r="K941" s="180"/>
      <c r="L941" s="180"/>
      <c r="M941" s="180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  <c r="AA941" s="180"/>
    </row>
    <row r="942">
      <c r="A942" s="180"/>
      <c r="B942" s="180"/>
      <c r="C942" s="180"/>
      <c r="D942" s="180"/>
      <c r="E942" s="180"/>
      <c r="F942" s="180"/>
      <c r="G942" s="180"/>
      <c r="H942" s="180"/>
      <c r="I942" s="180"/>
      <c r="J942" s="180"/>
      <c r="K942" s="180"/>
      <c r="L942" s="180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  <c r="AA942" s="180"/>
    </row>
    <row r="943">
      <c r="A943" s="180"/>
      <c r="B943" s="180"/>
      <c r="C943" s="180"/>
      <c r="D943" s="180"/>
      <c r="E943" s="180"/>
      <c r="F943" s="180"/>
      <c r="G943" s="180"/>
      <c r="H943" s="180"/>
      <c r="I943" s="180"/>
      <c r="J943" s="180"/>
      <c r="K943" s="180"/>
      <c r="L943" s="180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  <c r="AA943" s="180"/>
    </row>
    <row r="944">
      <c r="A944" s="180"/>
      <c r="B944" s="180"/>
      <c r="C944" s="180"/>
      <c r="D944" s="180"/>
      <c r="E944" s="180"/>
      <c r="F944" s="180"/>
      <c r="G944" s="180"/>
      <c r="H944" s="180"/>
      <c r="I944" s="180"/>
      <c r="J944" s="180"/>
      <c r="K944" s="180"/>
      <c r="L944" s="180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  <c r="AA944" s="180"/>
    </row>
    <row r="945">
      <c r="A945" s="180"/>
      <c r="B945" s="180"/>
      <c r="C945" s="180"/>
      <c r="D945" s="180"/>
      <c r="E945" s="180"/>
      <c r="F945" s="180"/>
      <c r="G945" s="180"/>
      <c r="H945" s="180"/>
      <c r="I945" s="180"/>
      <c r="J945" s="180"/>
      <c r="K945" s="180"/>
      <c r="L945" s="180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  <c r="AA945" s="180"/>
    </row>
    <row r="946">
      <c r="A946" s="180"/>
      <c r="B946" s="180"/>
      <c r="C946" s="180"/>
      <c r="D946" s="180"/>
      <c r="E946" s="180"/>
      <c r="F946" s="180"/>
      <c r="G946" s="180"/>
      <c r="H946" s="180"/>
      <c r="I946" s="180"/>
      <c r="J946" s="180"/>
      <c r="K946" s="180"/>
      <c r="L946" s="180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  <c r="AA946" s="180"/>
    </row>
    <row r="947">
      <c r="A947" s="180"/>
      <c r="B947" s="180"/>
      <c r="C947" s="180"/>
      <c r="D947" s="180"/>
      <c r="E947" s="180"/>
      <c r="F947" s="180"/>
      <c r="G947" s="180"/>
      <c r="H947" s="180"/>
      <c r="I947" s="180"/>
      <c r="J947" s="180"/>
      <c r="K947" s="180"/>
      <c r="L947" s="180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  <c r="AA947" s="180"/>
    </row>
    <row r="948">
      <c r="A948" s="180"/>
      <c r="B948" s="180"/>
      <c r="C948" s="180"/>
      <c r="D948" s="180"/>
      <c r="E948" s="180"/>
      <c r="F948" s="180"/>
      <c r="G948" s="180"/>
      <c r="H948" s="180"/>
      <c r="I948" s="180"/>
      <c r="J948" s="180"/>
      <c r="K948" s="180"/>
      <c r="L948" s="180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  <c r="AA948" s="180"/>
    </row>
    <row r="949">
      <c r="A949" s="180"/>
      <c r="B949" s="180"/>
      <c r="C949" s="180"/>
      <c r="D949" s="180"/>
      <c r="E949" s="180"/>
      <c r="F949" s="180"/>
      <c r="G949" s="180"/>
      <c r="H949" s="180"/>
      <c r="I949" s="180"/>
      <c r="J949" s="180"/>
      <c r="K949" s="180"/>
      <c r="L949" s="180"/>
      <c r="M949" s="180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  <c r="AA949" s="180"/>
    </row>
    <row r="950">
      <c r="A950" s="180"/>
      <c r="B950" s="180"/>
      <c r="C950" s="180"/>
      <c r="D950" s="180"/>
      <c r="E950" s="180"/>
      <c r="F950" s="180"/>
      <c r="G950" s="180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  <c r="AA950" s="180"/>
    </row>
    <row r="951">
      <c r="A951" s="180"/>
      <c r="B951" s="180"/>
      <c r="C951" s="180"/>
      <c r="D951" s="180"/>
      <c r="E951" s="180"/>
      <c r="F951" s="180"/>
      <c r="G951" s="180"/>
      <c r="H951" s="180"/>
      <c r="I951" s="180"/>
      <c r="J951" s="180"/>
      <c r="K951" s="180"/>
      <c r="L951" s="180"/>
      <c r="M951" s="180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  <c r="AA951" s="180"/>
    </row>
    <row r="952">
      <c r="A952" s="180"/>
      <c r="B952" s="180"/>
      <c r="C952" s="180"/>
      <c r="D952" s="180"/>
      <c r="E952" s="180"/>
      <c r="F952" s="180"/>
      <c r="G952" s="180"/>
      <c r="H952" s="180"/>
      <c r="I952" s="180"/>
      <c r="J952" s="180"/>
      <c r="K952" s="180"/>
      <c r="L952" s="180"/>
      <c r="M952" s="180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  <c r="AA952" s="180"/>
    </row>
    <row r="953">
      <c r="A953" s="180"/>
      <c r="B953" s="180"/>
      <c r="C953" s="180"/>
      <c r="D953" s="180"/>
      <c r="E953" s="180"/>
      <c r="F953" s="180"/>
      <c r="G953" s="180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  <c r="AA953" s="180"/>
    </row>
    <row r="954">
      <c r="A954" s="180"/>
      <c r="B954" s="180"/>
      <c r="C954" s="180"/>
      <c r="D954" s="180"/>
      <c r="E954" s="180"/>
      <c r="F954" s="180"/>
      <c r="G954" s="180"/>
      <c r="H954" s="180"/>
      <c r="I954" s="180"/>
      <c r="J954" s="180"/>
      <c r="K954" s="180"/>
      <c r="L954" s="180"/>
      <c r="M954" s="180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  <c r="AA954" s="180"/>
    </row>
    <row r="955">
      <c r="A955" s="180"/>
      <c r="B955" s="180"/>
      <c r="C955" s="180"/>
      <c r="D955" s="180"/>
      <c r="E955" s="180"/>
      <c r="F955" s="180"/>
      <c r="G955" s="180"/>
      <c r="H955" s="180"/>
      <c r="I955" s="180"/>
      <c r="J955" s="180"/>
      <c r="K955" s="180"/>
      <c r="L955" s="180"/>
      <c r="M955" s="180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  <c r="AA955" s="180"/>
    </row>
    <row r="956">
      <c r="A956" s="180"/>
      <c r="B956" s="180"/>
      <c r="C956" s="180"/>
      <c r="D956" s="180"/>
      <c r="E956" s="180"/>
      <c r="F956" s="180"/>
      <c r="G956" s="180"/>
      <c r="H956" s="180"/>
      <c r="I956" s="180"/>
      <c r="J956" s="180"/>
      <c r="K956" s="180"/>
      <c r="L956" s="180"/>
      <c r="M956" s="180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  <c r="AA956" s="180"/>
    </row>
    <row r="957">
      <c r="A957" s="180"/>
      <c r="B957" s="180"/>
      <c r="C957" s="180"/>
      <c r="D957" s="180"/>
      <c r="E957" s="180"/>
      <c r="F957" s="180"/>
      <c r="G957" s="180"/>
      <c r="H957" s="180"/>
      <c r="I957" s="180"/>
      <c r="J957" s="180"/>
      <c r="K957" s="180"/>
      <c r="L957" s="180"/>
      <c r="M957" s="180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  <c r="AA957" s="180"/>
    </row>
    <row r="958">
      <c r="A958" s="180"/>
      <c r="B958" s="180"/>
      <c r="C958" s="180"/>
      <c r="D958" s="180"/>
      <c r="E958" s="180"/>
      <c r="F958" s="180"/>
      <c r="G958" s="180"/>
      <c r="H958" s="180"/>
      <c r="I958" s="180"/>
      <c r="J958" s="180"/>
      <c r="K958" s="180"/>
      <c r="L958" s="180"/>
      <c r="M958" s="180"/>
      <c r="N958" s="180"/>
      <c r="O958" s="180"/>
      <c r="P958" s="180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  <c r="AA958" s="180"/>
    </row>
    <row r="959">
      <c r="A959" s="180"/>
      <c r="B959" s="180"/>
      <c r="C959" s="180"/>
      <c r="D959" s="180"/>
      <c r="E959" s="180"/>
      <c r="F959" s="180"/>
      <c r="G959" s="180"/>
      <c r="H959" s="180"/>
      <c r="I959" s="180"/>
      <c r="J959" s="180"/>
      <c r="K959" s="180"/>
      <c r="L959" s="180"/>
      <c r="M959" s="180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  <c r="AA959" s="180"/>
    </row>
    <row r="960">
      <c r="A960" s="180"/>
      <c r="B960" s="180"/>
      <c r="C960" s="180"/>
      <c r="D960" s="180"/>
      <c r="E960" s="180"/>
      <c r="F960" s="180"/>
      <c r="G960" s="180"/>
      <c r="H960" s="180"/>
      <c r="I960" s="180"/>
      <c r="J960" s="180"/>
      <c r="K960" s="180"/>
      <c r="L960" s="180"/>
      <c r="M960" s="180"/>
      <c r="N960" s="180"/>
      <c r="O960" s="180"/>
      <c r="P960" s="180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  <c r="AA960" s="180"/>
    </row>
    <row r="961">
      <c r="A961" s="180"/>
      <c r="B961" s="180"/>
      <c r="C961" s="180"/>
      <c r="D961" s="180"/>
      <c r="E961" s="180"/>
      <c r="F961" s="180"/>
      <c r="G961" s="180"/>
      <c r="H961" s="180"/>
      <c r="I961" s="180"/>
      <c r="J961" s="180"/>
      <c r="K961" s="180"/>
      <c r="L961" s="180"/>
      <c r="M961" s="180"/>
      <c r="N961" s="180"/>
      <c r="O961" s="180"/>
      <c r="P961" s="180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  <c r="AA961" s="180"/>
    </row>
    <row r="962">
      <c r="A962" s="180"/>
      <c r="B962" s="180"/>
      <c r="C962" s="180"/>
      <c r="D962" s="180"/>
      <c r="E962" s="180"/>
      <c r="F962" s="180"/>
      <c r="G962" s="180"/>
      <c r="H962" s="180"/>
      <c r="I962" s="180"/>
      <c r="J962" s="180"/>
      <c r="K962" s="180"/>
      <c r="L962" s="180"/>
      <c r="M962" s="180"/>
      <c r="N962" s="180"/>
      <c r="O962" s="180"/>
      <c r="P962" s="180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  <c r="AA962" s="180"/>
    </row>
    <row r="963">
      <c r="A963" s="180"/>
      <c r="B963" s="180"/>
      <c r="C963" s="180"/>
      <c r="D963" s="180"/>
      <c r="E963" s="180"/>
      <c r="F963" s="180"/>
      <c r="G963" s="180"/>
      <c r="H963" s="180"/>
      <c r="I963" s="180"/>
      <c r="J963" s="180"/>
      <c r="K963" s="180"/>
      <c r="L963" s="180"/>
      <c r="M963" s="180"/>
      <c r="N963" s="180"/>
      <c r="O963" s="180"/>
      <c r="P963" s="180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  <c r="AA963" s="180"/>
    </row>
    <row r="964">
      <c r="A964" s="180"/>
      <c r="B964" s="180"/>
      <c r="C964" s="180"/>
      <c r="D964" s="180"/>
      <c r="E964" s="180"/>
      <c r="F964" s="180"/>
      <c r="G964" s="180"/>
      <c r="H964" s="180"/>
      <c r="I964" s="180"/>
      <c r="J964" s="180"/>
      <c r="K964" s="180"/>
      <c r="L964" s="180"/>
      <c r="M964" s="180"/>
      <c r="N964" s="180"/>
      <c r="O964" s="180"/>
      <c r="P964" s="180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  <c r="AA964" s="180"/>
    </row>
    <row r="965">
      <c r="A965" s="180"/>
      <c r="B965" s="180"/>
      <c r="C965" s="180"/>
      <c r="D965" s="180"/>
      <c r="E965" s="180"/>
      <c r="F965" s="180"/>
      <c r="G965" s="180"/>
      <c r="H965" s="180"/>
      <c r="I965" s="180"/>
      <c r="J965" s="180"/>
      <c r="K965" s="180"/>
      <c r="L965" s="180"/>
      <c r="M965" s="180"/>
      <c r="N965" s="180"/>
      <c r="O965" s="180"/>
      <c r="P965" s="180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  <c r="AA965" s="180"/>
    </row>
    <row r="966">
      <c r="A966" s="180"/>
      <c r="B966" s="180"/>
      <c r="C966" s="180"/>
      <c r="D966" s="180"/>
      <c r="E966" s="180"/>
      <c r="F966" s="180"/>
      <c r="G966" s="180"/>
      <c r="H966" s="180"/>
      <c r="I966" s="180"/>
      <c r="J966" s="180"/>
      <c r="K966" s="180"/>
      <c r="L966" s="180"/>
      <c r="M966" s="180"/>
      <c r="N966" s="180"/>
      <c r="O966" s="180"/>
      <c r="P966" s="180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  <c r="AA966" s="180"/>
    </row>
    <row r="967">
      <c r="A967" s="180"/>
      <c r="B967" s="180"/>
      <c r="C967" s="180"/>
      <c r="D967" s="180"/>
      <c r="E967" s="180"/>
      <c r="F967" s="180"/>
      <c r="G967" s="180"/>
      <c r="H967" s="180"/>
      <c r="I967" s="180"/>
      <c r="J967" s="180"/>
      <c r="K967" s="180"/>
      <c r="L967" s="180"/>
      <c r="M967" s="180"/>
      <c r="N967" s="180"/>
      <c r="O967" s="180"/>
      <c r="P967" s="180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  <c r="AA967" s="180"/>
    </row>
    <row r="968">
      <c r="A968" s="180"/>
      <c r="B968" s="180"/>
      <c r="C968" s="180"/>
      <c r="D968" s="180"/>
      <c r="E968" s="180"/>
      <c r="F968" s="180"/>
      <c r="G968" s="180"/>
      <c r="H968" s="180"/>
      <c r="I968" s="180"/>
      <c r="J968" s="180"/>
      <c r="K968" s="180"/>
      <c r="L968" s="180"/>
      <c r="M968" s="180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</row>
    <row r="969">
      <c r="A969" s="180"/>
      <c r="B969" s="180"/>
      <c r="C969" s="180"/>
      <c r="D969" s="180"/>
      <c r="E969" s="180"/>
      <c r="F969" s="180"/>
      <c r="G969" s="180"/>
      <c r="H969" s="180"/>
      <c r="I969" s="180"/>
      <c r="J969" s="180"/>
      <c r="K969" s="180"/>
      <c r="L969" s="180"/>
      <c r="M969" s="180"/>
      <c r="N969" s="180"/>
      <c r="O969" s="180"/>
      <c r="P969" s="180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  <c r="AA969" s="180"/>
    </row>
    <row r="970">
      <c r="A970" s="180"/>
      <c r="B970" s="180"/>
      <c r="C970" s="180"/>
      <c r="D970" s="180"/>
      <c r="E970" s="180"/>
      <c r="F970" s="180"/>
      <c r="G970" s="180"/>
      <c r="H970" s="180"/>
      <c r="I970" s="180"/>
      <c r="J970" s="180"/>
      <c r="K970" s="180"/>
      <c r="L970" s="180"/>
      <c r="M970" s="180"/>
      <c r="N970" s="180"/>
      <c r="O970" s="180"/>
      <c r="P970" s="180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  <c r="AA970" s="180"/>
    </row>
    <row r="971">
      <c r="A971" s="180"/>
      <c r="B971" s="180"/>
      <c r="C971" s="180"/>
      <c r="D971" s="180"/>
      <c r="E971" s="180"/>
      <c r="F971" s="180"/>
      <c r="G971" s="180"/>
      <c r="H971" s="180"/>
      <c r="I971" s="180"/>
      <c r="J971" s="180"/>
      <c r="K971" s="180"/>
      <c r="L971" s="180"/>
      <c r="M971" s="180"/>
      <c r="N971" s="180"/>
      <c r="O971" s="180"/>
      <c r="P971" s="180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  <c r="AA971" s="180"/>
    </row>
    <row r="972">
      <c r="A972" s="180"/>
      <c r="B972" s="180"/>
      <c r="C972" s="180"/>
      <c r="D972" s="180"/>
      <c r="E972" s="180"/>
      <c r="F972" s="180"/>
      <c r="G972" s="180"/>
      <c r="H972" s="180"/>
      <c r="I972" s="180"/>
      <c r="J972" s="180"/>
      <c r="K972" s="180"/>
      <c r="L972" s="180"/>
      <c r="M972" s="180"/>
      <c r="N972" s="180"/>
      <c r="O972" s="180"/>
      <c r="P972" s="180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  <c r="AA972" s="180"/>
    </row>
    <row r="973">
      <c r="A973" s="180"/>
      <c r="B973" s="180"/>
      <c r="C973" s="180"/>
      <c r="D973" s="180"/>
      <c r="E973" s="180"/>
      <c r="F973" s="180"/>
      <c r="G973" s="180"/>
      <c r="H973" s="180"/>
      <c r="I973" s="180"/>
      <c r="J973" s="180"/>
      <c r="K973" s="180"/>
      <c r="L973" s="180"/>
      <c r="M973" s="180"/>
      <c r="N973" s="180"/>
      <c r="O973" s="180"/>
      <c r="P973" s="180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  <c r="AA973" s="180"/>
    </row>
    <row r="974">
      <c r="A974" s="180"/>
      <c r="B974" s="180"/>
      <c r="C974" s="180"/>
      <c r="D974" s="180"/>
      <c r="E974" s="180"/>
      <c r="F974" s="180"/>
      <c r="G974" s="180"/>
      <c r="H974" s="180"/>
      <c r="I974" s="180"/>
      <c r="J974" s="180"/>
      <c r="K974" s="180"/>
      <c r="L974" s="180"/>
      <c r="M974" s="180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  <c r="AA974" s="180"/>
    </row>
    <row r="975">
      <c r="A975" s="180"/>
      <c r="B975" s="180"/>
      <c r="C975" s="180"/>
      <c r="D975" s="180"/>
      <c r="E975" s="180"/>
      <c r="F975" s="180"/>
      <c r="G975" s="180"/>
      <c r="H975" s="180"/>
      <c r="I975" s="180"/>
      <c r="J975" s="180"/>
      <c r="K975" s="180"/>
      <c r="L975" s="180"/>
      <c r="M975" s="180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  <c r="AA975" s="180"/>
    </row>
    <row r="976">
      <c r="A976" s="180"/>
      <c r="B976" s="180"/>
      <c r="C976" s="180"/>
      <c r="D976" s="180"/>
      <c r="E976" s="180"/>
      <c r="F976" s="180"/>
      <c r="G976" s="180"/>
      <c r="H976" s="180"/>
      <c r="I976" s="180"/>
      <c r="J976" s="180"/>
      <c r="K976" s="180"/>
      <c r="L976" s="180"/>
      <c r="M976" s="180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  <c r="AA976" s="180"/>
    </row>
    <row r="977">
      <c r="A977" s="180"/>
      <c r="B977" s="180"/>
      <c r="C977" s="180"/>
      <c r="D977" s="180"/>
      <c r="E977" s="180"/>
      <c r="F977" s="180"/>
      <c r="G977" s="180"/>
      <c r="H977" s="180"/>
      <c r="I977" s="180"/>
      <c r="J977" s="180"/>
      <c r="K977" s="180"/>
      <c r="L977" s="180"/>
      <c r="M977" s="180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  <c r="AA977" s="180"/>
    </row>
    <row r="978">
      <c r="A978" s="180"/>
      <c r="B978" s="180"/>
      <c r="C978" s="180"/>
      <c r="D978" s="180"/>
      <c r="E978" s="180"/>
      <c r="F978" s="180"/>
      <c r="G978" s="180"/>
      <c r="H978" s="180"/>
      <c r="I978" s="180"/>
      <c r="J978" s="180"/>
      <c r="K978" s="180"/>
      <c r="L978" s="180"/>
      <c r="M978" s="180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</row>
    <row r="979">
      <c r="A979" s="180"/>
      <c r="B979" s="180"/>
      <c r="C979" s="180"/>
      <c r="D979" s="180"/>
      <c r="E979" s="180"/>
      <c r="F979" s="180"/>
      <c r="G979" s="180"/>
      <c r="H979" s="180"/>
      <c r="I979" s="180"/>
      <c r="J979" s="180"/>
      <c r="K979" s="180"/>
      <c r="L979" s="180"/>
      <c r="M979" s="180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</row>
    <row r="980">
      <c r="A980" s="180"/>
      <c r="B980" s="180"/>
      <c r="C980" s="180"/>
      <c r="D980" s="180"/>
      <c r="E980" s="180"/>
      <c r="F980" s="180"/>
      <c r="G980" s="180"/>
      <c r="H980" s="180"/>
      <c r="I980" s="180"/>
      <c r="J980" s="180"/>
      <c r="K980" s="180"/>
      <c r="L980" s="180"/>
      <c r="M980" s="180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</row>
    <row r="981">
      <c r="A981" s="180"/>
      <c r="B981" s="180"/>
      <c r="C981" s="180"/>
      <c r="D981" s="180"/>
      <c r="E981" s="180"/>
      <c r="F981" s="180"/>
      <c r="G981" s="180"/>
      <c r="H981" s="180"/>
      <c r="I981" s="180"/>
      <c r="J981" s="180"/>
      <c r="K981" s="180"/>
      <c r="L981" s="180"/>
      <c r="M981" s="180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</row>
    <row r="982">
      <c r="A982" s="180"/>
      <c r="B982" s="180"/>
      <c r="C982" s="180"/>
      <c r="D982" s="180"/>
      <c r="E982" s="180"/>
      <c r="F982" s="180"/>
      <c r="G982" s="180"/>
      <c r="H982" s="180"/>
      <c r="I982" s="180"/>
      <c r="J982" s="180"/>
      <c r="K982" s="180"/>
      <c r="L982" s="180"/>
      <c r="M982" s="180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</row>
    <row r="983">
      <c r="A983" s="180"/>
      <c r="B983" s="180"/>
      <c r="C983" s="180"/>
      <c r="D983" s="180"/>
      <c r="E983" s="180"/>
      <c r="F983" s="180"/>
      <c r="G983" s="180"/>
      <c r="H983" s="180"/>
      <c r="I983" s="180"/>
      <c r="J983" s="180"/>
      <c r="K983" s="180"/>
      <c r="L983" s="180"/>
      <c r="M983" s="180"/>
      <c r="N983" s="180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</row>
    <row r="984">
      <c r="A984" s="180"/>
      <c r="B984" s="180"/>
      <c r="C984" s="180"/>
      <c r="D984" s="180"/>
      <c r="E984" s="180"/>
      <c r="F984" s="180"/>
      <c r="G984" s="180"/>
      <c r="H984" s="180"/>
      <c r="I984" s="180"/>
      <c r="J984" s="180"/>
      <c r="K984" s="180"/>
      <c r="L984" s="180"/>
      <c r="M984" s="180"/>
      <c r="N984" s="180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</row>
    <row r="985">
      <c r="A985" s="180"/>
      <c r="B985" s="180"/>
      <c r="C985" s="180"/>
      <c r="D985" s="180"/>
      <c r="E985" s="180"/>
      <c r="F985" s="180"/>
      <c r="G985" s="180"/>
      <c r="H985" s="180"/>
      <c r="I985" s="180"/>
      <c r="J985" s="180"/>
      <c r="K985" s="180"/>
      <c r="L985" s="180"/>
      <c r="M985" s="180"/>
      <c r="N985" s="180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</row>
    <row r="986">
      <c r="A986" s="180"/>
      <c r="B986" s="180"/>
      <c r="C986" s="180"/>
      <c r="D986" s="180"/>
      <c r="E986" s="180"/>
      <c r="F986" s="180"/>
      <c r="G986" s="180"/>
      <c r="H986" s="180"/>
      <c r="I986" s="180"/>
      <c r="J986" s="180"/>
      <c r="K986" s="180"/>
      <c r="L986" s="180"/>
      <c r="M986" s="180"/>
      <c r="N986" s="180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</row>
    <row r="987">
      <c r="A987" s="180"/>
      <c r="B987" s="180"/>
      <c r="C987" s="180"/>
      <c r="D987" s="180"/>
      <c r="E987" s="180"/>
      <c r="F987" s="180"/>
      <c r="G987" s="180"/>
      <c r="H987" s="180"/>
      <c r="I987" s="180"/>
      <c r="J987" s="180"/>
      <c r="K987" s="180"/>
      <c r="L987" s="180"/>
      <c r="M987" s="180"/>
      <c r="N987" s="180"/>
      <c r="O987" s="180"/>
      <c r="P987" s="180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  <c r="AA987" s="180"/>
    </row>
    <row r="988">
      <c r="A988" s="180"/>
      <c r="B988" s="180"/>
      <c r="C988" s="180"/>
      <c r="D988" s="180"/>
      <c r="E988" s="180"/>
      <c r="F988" s="180"/>
      <c r="G988" s="180"/>
      <c r="H988" s="180"/>
      <c r="I988" s="180"/>
      <c r="J988" s="180"/>
      <c r="K988" s="180"/>
      <c r="L988" s="180"/>
      <c r="M988" s="180"/>
      <c r="N988" s="180"/>
      <c r="O988" s="180"/>
      <c r="P988" s="180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  <c r="AA988" s="180"/>
    </row>
    <row r="989">
      <c r="A989" s="180"/>
      <c r="B989" s="180"/>
      <c r="C989" s="180"/>
      <c r="D989" s="180"/>
      <c r="E989" s="180"/>
      <c r="F989" s="180"/>
      <c r="G989" s="180"/>
      <c r="H989" s="180"/>
      <c r="I989" s="180"/>
      <c r="J989" s="180"/>
      <c r="K989" s="180"/>
      <c r="L989" s="180"/>
      <c r="M989" s="180"/>
      <c r="N989" s="180"/>
      <c r="O989" s="180"/>
      <c r="P989" s="180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  <c r="AA989" s="180"/>
    </row>
    <row r="990">
      <c r="A990" s="180"/>
      <c r="B990" s="180"/>
      <c r="C990" s="180"/>
      <c r="D990" s="180"/>
      <c r="E990" s="180"/>
      <c r="F990" s="180"/>
      <c r="G990" s="180"/>
      <c r="H990" s="180"/>
      <c r="I990" s="180"/>
      <c r="J990" s="180"/>
      <c r="K990" s="180"/>
      <c r="L990" s="180"/>
      <c r="M990" s="180"/>
      <c r="N990" s="180"/>
      <c r="O990" s="180"/>
      <c r="P990" s="180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  <c r="AA990" s="180"/>
    </row>
    <row r="991">
      <c r="A991" s="180"/>
      <c r="B991" s="180"/>
      <c r="C991" s="180"/>
      <c r="D991" s="180"/>
      <c r="E991" s="180"/>
      <c r="F991" s="180"/>
      <c r="G991" s="180"/>
      <c r="H991" s="180"/>
      <c r="I991" s="180"/>
      <c r="J991" s="180"/>
      <c r="K991" s="180"/>
      <c r="L991" s="180"/>
      <c r="M991" s="180"/>
      <c r="N991" s="180"/>
      <c r="O991" s="180"/>
      <c r="P991" s="180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  <c r="AA991" s="180"/>
    </row>
    <row r="992">
      <c r="A992" s="180"/>
      <c r="B992" s="180"/>
      <c r="C992" s="180"/>
      <c r="D992" s="180"/>
      <c r="E992" s="180"/>
      <c r="F992" s="180"/>
      <c r="G992" s="180"/>
      <c r="H992" s="180"/>
      <c r="I992" s="180"/>
      <c r="J992" s="180"/>
      <c r="K992" s="180"/>
      <c r="L992" s="180"/>
      <c r="M992" s="180"/>
      <c r="N992" s="180"/>
      <c r="O992" s="180"/>
      <c r="P992" s="180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  <c r="AA992" s="180"/>
    </row>
    <row r="993">
      <c r="A993" s="180"/>
      <c r="B993" s="180"/>
      <c r="C993" s="180"/>
      <c r="D993" s="180"/>
      <c r="E993" s="180"/>
      <c r="F993" s="180"/>
      <c r="G993" s="180"/>
      <c r="H993" s="180"/>
      <c r="I993" s="180"/>
      <c r="J993" s="180"/>
      <c r="K993" s="180"/>
      <c r="L993" s="180"/>
      <c r="M993" s="180"/>
      <c r="N993" s="180"/>
      <c r="O993" s="180"/>
      <c r="P993" s="180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  <c r="AA993" s="180"/>
    </row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P13"/>
    <hyperlink r:id="rId14" ref="Q13"/>
    <hyperlink r:id="rId15" ref="O14"/>
    <hyperlink r:id="rId16" ref="P14"/>
    <hyperlink r:id="rId17" ref="Q14"/>
    <hyperlink r:id="rId18" ref="O15"/>
    <hyperlink r:id="rId19" ref="O16"/>
    <hyperlink r:id="rId20" ref="O17"/>
    <hyperlink r:id="rId21" ref="O18"/>
    <hyperlink r:id="rId22" ref="O19"/>
    <hyperlink r:id="rId23" ref="O20"/>
    <hyperlink r:id="rId24" ref="O21"/>
    <hyperlink r:id="rId25" ref="O22"/>
    <hyperlink r:id="rId26" ref="O23"/>
    <hyperlink r:id="rId27" ref="O24"/>
    <hyperlink r:id="rId28" ref="O25"/>
    <hyperlink r:id="rId29" ref="P25"/>
    <hyperlink r:id="rId30" ref="Q25"/>
    <hyperlink r:id="rId31" ref="O26"/>
    <hyperlink r:id="rId32" ref="O27"/>
    <hyperlink r:id="rId33" ref="O28"/>
    <hyperlink r:id="rId34" ref="O29"/>
    <hyperlink r:id="rId35" ref="O30"/>
    <hyperlink r:id="rId36" ref="O31"/>
    <hyperlink r:id="rId37" ref="O32"/>
    <hyperlink r:id="rId38" ref="O33"/>
    <hyperlink r:id="rId39" ref="O34"/>
    <hyperlink r:id="rId40" ref="O35"/>
    <hyperlink r:id="rId41" ref="O36"/>
    <hyperlink r:id="rId42" ref="O37"/>
    <hyperlink r:id="rId43" ref="P37"/>
    <hyperlink r:id="rId44" ref="O38"/>
    <hyperlink r:id="rId45" ref="O39"/>
    <hyperlink r:id="rId46" ref="O40"/>
    <hyperlink r:id="rId47" ref="Q40"/>
    <hyperlink r:id="rId48" ref="O41"/>
    <hyperlink r:id="rId49" ref="O42"/>
    <hyperlink r:id="rId50" ref="O43"/>
    <hyperlink r:id="rId51" ref="O44"/>
    <hyperlink r:id="rId52" ref="O45"/>
    <hyperlink r:id="rId53" ref="O46"/>
    <hyperlink r:id="rId54" ref="O47"/>
    <hyperlink r:id="rId55" ref="P47"/>
    <hyperlink r:id="rId56" ref="O48"/>
    <hyperlink r:id="rId57" ref="O49"/>
    <hyperlink r:id="rId58" ref="O50"/>
    <hyperlink r:id="rId59" ref="P50"/>
    <hyperlink r:id="rId60" ref="Q50"/>
    <hyperlink r:id="rId61" ref="O51"/>
    <hyperlink r:id="rId62" ref="P51"/>
    <hyperlink r:id="rId63" ref="Q51"/>
    <hyperlink r:id="rId64" ref="O52"/>
    <hyperlink r:id="rId65" ref="O53"/>
    <hyperlink r:id="rId66" ref="O54"/>
    <hyperlink r:id="rId67" ref="O55"/>
    <hyperlink r:id="rId68" ref="O56"/>
    <hyperlink r:id="rId69" ref="O57"/>
    <hyperlink r:id="rId70" ref="O58"/>
    <hyperlink r:id="rId71" ref="O59"/>
    <hyperlink r:id="rId72" ref="O60"/>
    <hyperlink r:id="rId73" ref="O61"/>
    <hyperlink r:id="rId74" ref="O62"/>
    <hyperlink r:id="rId75" ref="O63"/>
    <hyperlink r:id="rId76" ref="O64"/>
    <hyperlink r:id="rId77" ref="O65"/>
    <hyperlink r:id="rId78" ref="O66"/>
    <hyperlink r:id="rId79" ref="O67"/>
    <hyperlink r:id="rId80" ref="O68"/>
    <hyperlink r:id="rId81" ref="O69"/>
    <hyperlink r:id="rId82" ref="O70"/>
    <hyperlink r:id="rId83" ref="O71"/>
    <hyperlink r:id="rId84" ref="O72"/>
    <hyperlink r:id="rId85" ref="O73"/>
    <hyperlink r:id="rId86" ref="O74"/>
    <hyperlink r:id="rId87" ref="O75"/>
    <hyperlink r:id="rId88" ref="O76"/>
    <hyperlink r:id="rId89" ref="O77"/>
    <hyperlink r:id="rId90" ref="O78"/>
    <hyperlink r:id="rId91" ref="O79"/>
    <hyperlink r:id="rId92" ref="O80"/>
    <hyperlink r:id="rId93" ref="O81"/>
    <hyperlink r:id="rId94" ref="P81"/>
    <hyperlink r:id="rId95" ref="Q81"/>
    <hyperlink r:id="rId96" ref="O82"/>
    <hyperlink r:id="rId97" ref="O83"/>
    <hyperlink r:id="rId98" ref="O84"/>
    <hyperlink r:id="rId99" ref="O85"/>
    <hyperlink r:id="rId100" ref="O86"/>
    <hyperlink r:id="rId101" ref="O87"/>
    <hyperlink r:id="rId102" ref="O88"/>
    <hyperlink r:id="rId103" ref="O89"/>
    <hyperlink r:id="rId104" ref="O90"/>
    <hyperlink r:id="rId105" ref="O91"/>
    <hyperlink r:id="rId106" ref="O92"/>
    <hyperlink r:id="rId107" ref="O93"/>
    <hyperlink r:id="rId108" ref="O94"/>
    <hyperlink r:id="rId109" ref="O95"/>
    <hyperlink r:id="rId110" ref="O96"/>
    <hyperlink r:id="rId111" ref="O97"/>
    <hyperlink r:id="rId112" ref="O98"/>
    <hyperlink r:id="rId113" ref="O99"/>
    <hyperlink r:id="rId114" ref="O100"/>
    <hyperlink r:id="rId115" ref="O101"/>
    <hyperlink r:id="rId116" ref="O102"/>
    <hyperlink r:id="rId117" ref="O103"/>
    <hyperlink r:id="rId118" ref="O104"/>
    <hyperlink r:id="rId119" ref="O105"/>
    <hyperlink r:id="rId120" ref="P105"/>
    <hyperlink r:id="rId121" ref="Q105"/>
    <hyperlink r:id="rId122" ref="O106"/>
    <hyperlink r:id="rId123" ref="O107"/>
    <hyperlink r:id="rId124" ref="O108"/>
    <hyperlink r:id="rId125" ref="O109"/>
    <hyperlink r:id="rId126" ref="Q109"/>
    <hyperlink r:id="rId127" ref="O110"/>
    <hyperlink r:id="rId128" ref="O111"/>
    <hyperlink r:id="rId129" ref="Q111"/>
    <hyperlink r:id="rId130" ref="O112"/>
    <hyperlink r:id="rId131" ref="P112"/>
    <hyperlink r:id="rId132" ref="Q112"/>
    <hyperlink r:id="rId133" ref="O113"/>
    <hyperlink r:id="rId134" ref="O114"/>
    <hyperlink r:id="rId135" ref="O115"/>
    <hyperlink r:id="rId136" ref="P115"/>
    <hyperlink r:id="rId137" ref="Q115"/>
    <hyperlink r:id="rId138" ref="O116"/>
    <hyperlink r:id="rId139" ref="O117"/>
  </hyperlinks>
  <drawing r:id="rId140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43"/>
    <col customWidth="1" min="2" max="2" width="13.14"/>
    <col customWidth="1" min="3" max="3" width="31.0"/>
    <col customWidth="1" min="4" max="4" width="46.14"/>
    <col customWidth="1" min="5" max="5" width="31.71"/>
    <col customWidth="1" min="6" max="6" width="14.57"/>
    <col customWidth="1" min="7" max="7" width="9.86"/>
    <col customWidth="1" min="8" max="8" width="12.0"/>
    <col customWidth="1" min="9" max="9" width="16.86"/>
    <col customWidth="1" min="10" max="10" width="19.43"/>
    <col customWidth="1" min="11" max="11" width="16.86"/>
    <col customWidth="1" min="12" max="12" width="7.43"/>
    <col customWidth="1" min="13" max="13" width="13.14"/>
    <col customWidth="1" min="14" max="14" width="4.86"/>
    <col customWidth="1" min="15" max="16" width="49.57"/>
    <col customWidth="1" min="17" max="17" width="40.0"/>
  </cols>
  <sheetData>
    <row r="1">
      <c r="A1" s="179" t="s">
        <v>17</v>
      </c>
      <c r="B1" s="25" t="s">
        <v>18</v>
      </c>
      <c r="C1" s="26" t="s">
        <v>19</v>
      </c>
      <c r="D1" s="27" t="s">
        <v>20</v>
      </c>
      <c r="E1" s="28" t="s">
        <v>21</v>
      </c>
      <c r="F1" s="28" t="s">
        <v>22</v>
      </c>
      <c r="G1" s="28" t="s">
        <v>23</v>
      </c>
      <c r="H1" s="28" t="s">
        <v>24</v>
      </c>
      <c r="I1" s="29" t="s">
        <v>25</v>
      </c>
      <c r="J1" s="29" t="s">
        <v>26</v>
      </c>
      <c r="K1" s="30" t="s">
        <v>27</v>
      </c>
      <c r="L1" s="26" t="s">
        <v>28</v>
      </c>
      <c r="M1" s="31" t="s">
        <v>29</v>
      </c>
      <c r="N1" s="26" t="s">
        <v>30</v>
      </c>
      <c r="O1" s="32" t="s">
        <v>31</v>
      </c>
      <c r="P1" s="32" t="s">
        <v>32</v>
      </c>
      <c r="Q1" s="32" t="s">
        <v>33</v>
      </c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>
      <c r="A2" s="181">
        <v>1.0</v>
      </c>
      <c r="B2" s="34" t="s">
        <v>34</v>
      </c>
      <c r="C2" s="35" t="s">
        <v>35</v>
      </c>
      <c r="D2" s="35" t="s">
        <v>36</v>
      </c>
      <c r="E2" s="35" t="s">
        <v>37</v>
      </c>
      <c r="F2" s="36" t="s">
        <v>38</v>
      </c>
      <c r="G2" s="36" t="s">
        <v>39</v>
      </c>
      <c r="H2" s="36" t="s">
        <v>40</v>
      </c>
      <c r="I2" s="37">
        <v>44088.0</v>
      </c>
      <c r="J2" s="37">
        <v>44141.0</v>
      </c>
      <c r="K2" s="38">
        <v>44184.0</v>
      </c>
      <c r="L2" s="39" t="s">
        <v>28</v>
      </c>
      <c r="M2" s="39" t="s">
        <v>41</v>
      </c>
      <c r="N2" s="40" t="s">
        <v>42</v>
      </c>
      <c r="O2" s="41" t="s">
        <v>43</v>
      </c>
      <c r="P2" s="42"/>
      <c r="Q2" s="42"/>
      <c r="R2" s="180"/>
      <c r="S2" s="180"/>
      <c r="T2" s="180"/>
      <c r="U2" s="180"/>
      <c r="V2" s="180"/>
      <c r="W2" s="180"/>
      <c r="X2" s="180"/>
      <c r="Y2" s="180"/>
      <c r="Z2" s="180"/>
      <c r="AA2" s="180"/>
    </row>
    <row r="3">
      <c r="A3" s="181">
        <v>2.0</v>
      </c>
      <c r="B3" s="34" t="s">
        <v>44</v>
      </c>
      <c r="C3" s="35" t="s">
        <v>35</v>
      </c>
      <c r="D3" s="34" t="s">
        <v>45</v>
      </c>
      <c r="E3" s="34" t="s">
        <v>46</v>
      </c>
      <c r="F3" s="36" t="s">
        <v>38</v>
      </c>
      <c r="G3" s="43" t="s">
        <v>4</v>
      </c>
      <c r="H3" s="43" t="s">
        <v>47</v>
      </c>
      <c r="I3" s="37">
        <v>44088.0</v>
      </c>
      <c r="J3" s="37">
        <v>44169.0</v>
      </c>
      <c r="K3" s="38">
        <v>44184.0</v>
      </c>
      <c r="L3" s="39" t="s">
        <v>48</v>
      </c>
      <c r="M3" s="39" t="s">
        <v>49</v>
      </c>
      <c r="N3" s="39" t="s">
        <v>50</v>
      </c>
      <c r="O3" s="41" t="s">
        <v>51</v>
      </c>
      <c r="P3" s="44" t="s">
        <v>52</v>
      </c>
      <c r="Q3" s="44" t="s">
        <v>53</v>
      </c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>
      <c r="A4" s="181">
        <v>3.0</v>
      </c>
      <c r="B4" s="34" t="s">
        <v>54</v>
      </c>
      <c r="C4" s="35" t="s">
        <v>35</v>
      </c>
      <c r="D4" s="34" t="s">
        <v>55</v>
      </c>
      <c r="E4" s="34" t="s">
        <v>56</v>
      </c>
      <c r="F4" s="43" t="s">
        <v>57</v>
      </c>
      <c r="G4" s="43" t="s">
        <v>4</v>
      </c>
      <c r="H4" s="36" t="s">
        <v>40</v>
      </c>
      <c r="I4" s="37">
        <v>44088.0</v>
      </c>
      <c r="J4" s="37">
        <v>44169.0</v>
      </c>
      <c r="K4" s="38">
        <v>44184.0</v>
      </c>
      <c r="L4" s="39" t="s">
        <v>28</v>
      </c>
      <c r="M4" s="39" t="s">
        <v>41</v>
      </c>
      <c r="N4" s="40" t="s">
        <v>42</v>
      </c>
      <c r="O4" s="41" t="s">
        <v>58</v>
      </c>
      <c r="P4" s="42"/>
      <c r="Q4" s="42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>
      <c r="A5" s="181">
        <v>4.0</v>
      </c>
      <c r="B5" s="34" t="s">
        <v>76</v>
      </c>
      <c r="C5" s="35" t="s">
        <v>35</v>
      </c>
      <c r="D5" s="47" t="s">
        <v>77</v>
      </c>
      <c r="E5" s="35" t="s">
        <v>78</v>
      </c>
      <c r="F5" s="43" t="s">
        <v>57</v>
      </c>
      <c r="G5" s="43" t="s">
        <v>4</v>
      </c>
      <c r="H5" s="43" t="s">
        <v>40</v>
      </c>
      <c r="I5" s="37">
        <v>44088.0</v>
      </c>
      <c r="J5" s="37">
        <v>44169.0</v>
      </c>
      <c r="K5" s="38">
        <v>44184.0</v>
      </c>
      <c r="L5" s="39" t="s">
        <v>28</v>
      </c>
      <c r="M5" s="39" t="s">
        <v>41</v>
      </c>
      <c r="N5" s="40" t="s">
        <v>42</v>
      </c>
      <c r="O5" s="45" t="s">
        <v>79</v>
      </c>
      <c r="P5" s="42"/>
      <c r="Q5" s="42"/>
      <c r="R5" s="180"/>
      <c r="S5" s="180"/>
      <c r="T5" s="180"/>
      <c r="U5" s="180"/>
      <c r="V5" s="180"/>
      <c r="W5" s="180"/>
      <c r="X5" s="180"/>
      <c r="Y5" s="180"/>
      <c r="Z5" s="180"/>
      <c r="AA5" s="180"/>
    </row>
    <row r="6">
      <c r="A6" s="181">
        <v>5.0</v>
      </c>
      <c r="B6" s="34" t="s">
        <v>89</v>
      </c>
      <c r="C6" s="49" t="s">
        <v>35</v>
      </c>
      <c r="D6" s="54" t="s">
        <v>90</v>
      </c>
      <c r="E6" s="54" t="s">
        <v>82</v>
      </c>
      <c r="F6" s="48" t="s">
        <v>83</v>
      </c>
      <c r="G6" s="43" t="s">
        <v>4</v>
      </c>
      <c r="H6" s="52" t="s">
        <v>40</v>
      </c>
      <c r="I6" s="37">
        <v>44088.0</v>
      </c>
      <c r="J6" s="37">
        <v>44169.0</v>
      </c>
      <c r="K6" s="38">
        <v>44184.0</v>
      </c>
      <c r="L6" s="39" t="s">
        <v>28</v>
      </c>
      <c r="M6" s="39" t="s">
        <v>41</v>
      </c>
      <c r="N6" s="40" t="s">
        <v>42</v>
      </c>
      <c r="O6" s="45" t="s">
        <v>91</v>
      </c>
      <c r="P6" s="53"/>
      <c r="Q6" s="53"/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7">
      <c r="A7" s="181">
        <v>6.0</v>
      </c>
      <c r="B7" s="34" t="s">
        <v>92</v>
      </c>
      <c r="C7" s="56" t="s">
        <v>93</v>
      </c>
      <c r="D7" s="56" t="s">
        <v>94</v>
      </c>
      <c r="E7" s="56" t="s">
        <v>95</v>
      </c>
      <c r="F7" s="43" t="s">
        <v>57</v>
      </c>
      <c r="G7" s="43" t="s">
        <v>4</v>
      </c>
      <c r="H7" s="43" t="s">
        <v>47</v>
      </c>
      <c r="I7" s="37">
        <v>44088.0</v>
      </c>
      <c r="J7" s="37">
        <v>44169.0</v>
      </c>
      <c r="K7" s="38">
        <v>44184.0</v>
      </c>
      <c r="L7" s="39" t="s">
        <v>48</v>
      </c>
      <c r="M7" s="39" t="s">
        <v>49</v>
      </c>
      <c r="N7" s="39" t="s">
        <v>50</v>
      </c>
      <c r="O7" s="45" t="s">
        <v>96</v>
      </c>
      <c r="P7" s="46" t="str">
        <f>HYPERLINK("https://nptel.ac.in/noc/courses/noc19/SEM2/noc19-ag02","https://nptel.ac.in/noc/courses/noc19/SEM2/noc19-ag02")</f>
        <v>https://nptel.ac.in/noc/courses/noc19/SEM2/noc19-ag02</v>
      </c>
      <c r="Q7" s="46" t="str">
        <f>HYPERLINK("https://nptel.ac.in/courses/126/105/126105011/","https://nptel.ac.in/courses/126/105/126105011/")</f>
        <v>https://nptel.ac.in/courses/126/105/126105011/</v>
      </c>
      <c r="R7" s="180"/>
      <c r="S7" s="180"/>
      <c r="T7" s="180"/>
      <c r="U7" s="180"/>
      <c r="V7" s="180"/>
      <c r="W7" s="180"/>
      <c r="X7" s="180"/>
      <c r="Y7" s="180"/>
      <c r="Z7" s="180"/>
      <c r="AA7" s="180"/>
    </row>
    <row r="8">
      <c r="A8" s="181">
        <v>7.0</v>
      </c>
      <c r="B8" s="34" t="s">
        <v>97</v>
      </c>
      <c r="C8" s="56" t="s">
        <v>93</v>
      </c>
      <c r="D8" s="56" t="s">
        <v>98</v>
      </c>
      <c r="E8" s="56" t="s">
        <v>99</v>
      </c>
      <c r="F8" s="43" t="s">
        <v>57</v>
      </c>
      <c r="G8" s="43" t="s">
        <v>4</v>
      </c>
      <c r="H8" s="43" t="s">
        <v>47</v>
      </c>
      <c r="I8" s="37">
        <v>44088.0</v>
      </c>
      <c r="J8" s="37">
        <v>44169.0</v>
      </c>
      <c r="K8" s="38">
        <v>44184.0</v>
      </c>
      <c r="L8" s="39" t="s">
        <v>100</v>
      </c>
      <c r="M8" s="39" t="s">
        <v>41</v>
      </c>
      <c r="N8" s="40" t="s">
        <v>42</v>
      </c>
      <c r="O8" s="45" t="s">
        <v>101</v>
      </c>
      <c r="P8" s="46" t="str">
        <f>HYPERLINK("https://nptel.ac.in/noc/courses/noc19/SEM2/noc19-ag05","https://nptel.ac.in/noc/courses/noc19/SEM2/noc19-ag05")</f>
        <v>https://nptel.ac.in/noc/courses/noc19/SEM2/noc19-ag05</v>
      </c>
      <c r="Q8" s="46" t="str">
        <f>HYPERLINK("https://nptel.ac.in/courses/126/105/126105013/","https://nptel.ac.in/courses/126/105/126105013/")</f>
        <v>https://nptel.ac.in/courses/126/105/126105013/</v>
      </c>
      <c r="R8" s="180"/>
      <c r="S8" s="180"/>
      <c r="T8" s="180"/>
      <c r="U8" s="180"/>
      <c r="V8" s="180"/>
      <c r="W8" s="180"/>
      <c r="X8" s="180"/>
      <c r="Y8" s="180"/>
      <c r="Z8" s="180"/>
      <c r="AA8" s="180"/>
    </row>
    <row r="9">
      <c r="A9" s="181">
        <v>8.0</v>
      </c>
      <c r="B9" s="34" t="s">
        <v>117</v>
      </c>
      <c r="C9" s="56" t="s">
        <v>93</v>
      </c>
      <c r="D9" s="56" t="s">
        <v>118</v>
      </c>
      <c r="E9" s="56" t="s">
        <v>119</v>
      </c>
      <c r="F9" s="48" t="s">
        <v>120</v>
      </c>
      <c r="G9" s="43" t="s">
        <v>4</v>
      </c>
      <c r="H9" s="43" t="s">
        <v>47</v>
      </c>
      <c r="I9" s="37">
        <v>44088.0</v>
      </c>
      <c r="J9" s="37">
        <v>44169.0</v>
      </c>
      <c r="K9" s="38">
        <v>44184.0</v>
      </c>
      <c r="L9" s="39" t="s">
        <v>28</v>
      </c>
      <c r="M9" s="39" t="s">
        <v>29</v>
      </c>
      <c r="N9" s="40" t="s">
        <v>42</v>
      </c>
      <c r="O9" s="45" t="s">
        <v>121</v>
      </c>
      <c r="P9" s="46" t="str">
        <f>HYPERLINK("https://nptel.ac.in/noc/courses/noc19/SEM2/noc19-ag07","https://nptel.ac.in/noc/courses/noc19/SEM2/noc19-ag07")</f>
        <v>https://nptel.ac.in/noc/courses/noc19/SEM2/noc19-ag07</v>
      </c>
      <c r="Q9" s="46" t="str">
        <f>HYPERLINK("https://nptel.ac.in/courses/126/103/126103017/","https://nptel.ac.in/courses/126/103/126103017/")</f>
        <v>https://nptel.ac.in/courses/126/103/126103017/</v>
      </c>
      <c r="R9" s="180"/>
      <c r="S9" s="180"/>
      <c r="T9" s="180"/>
      <c r="U9" s="180"/>
      <c r="V9" s="180"/>
      <c r="W9" s="180"/>
      <c r="X9" s="180"/>
      <c r="Y9" s="180"/>
      <c r="Z9" s="180"/>
      <c r="AA9" s="180"/>
    </row>
    <row r="10">
      <c r="A10" s="181">
        <v>9.0</v>
      </c>
      <c r="B10" s="34" t="s">
        <v>128</v>
      </c>
      <c r="C10" s="56" t="s">
        <v>123</v>
      </c>
      <c r="D10" s="56" t="s">
        <v>129</v>
      </c>
      <c r="E10" s="56" t="s">
        <v>125</v>
      </c>
      <c r="F10" s="43" t="s">
        <v>126</v>
      </c>
      <c r="G10" s="43" t="s">
        <v>4</v>
      </c>
      <c r="H10" s="43" t="s">
        <v>47</v>
      </c>
      <c r="I10" s="37">
        <v>44088.0</v>
      </c>
      <c r="J10" s="37">
        <v>44169.0</v>
      </c>
      <c r="K10" s="38">
        <v>44184.0</v>
      </c>
      <c r="L10" s="39" t="s">
        <v>28</v>
      </c>
      <c r="M10" s="39" t="s">
        <v>29</v>
      </c>
      <c r="N10" s="40" t="s">
        <v>42</v>
      </c>
      <c r="O10" s="45" t="s">
        <v>130</v>
      </c>
      <c r="P10" s="46" t="str">
        <f>HYPERLINK("https://nptel.ac.in/noc/courses/noc19/SEM2/noc19-me42","https://nptel.ac.in/noc/courses/noc19/SEM2/noc19-me42")</f>
        <v>https://nptel.ac.in/noc/courses/noc19/SEM2/noc19-me42</v>
      </c>
      <c r="Q10" s="46" t="str">
        <f>HYPERLINK("https://nptel.ac.in/courses/112/106/112106065/","https://nptel.ac.in/courses/112/106/112106065/")</f>
        <v>https://nptel.ac.in/courses/112/106/112106065/</v>
      </c>
      <c r="R10" s="180"/>
      <c r="S10" s="180"/>
      <c r="T10" s="180"/>
      <c r="U10" s="180"/>
      <c r="V10" s="180"/>
      <c r="W10" s="180"/>
      <c r="X10" s="180"/>
      <c r="Y10" s="180"/>
      <c r="Z10" s="180"/>
      <c r="AA10" s="180"/>
    </row>
    <row r="11">
      <c r="A11" s="181">
        <v>10.0</v>
      </c>
      <c r="B11" s="34" t="s">
        <v>140</v>
      </c>
      <c r="C11" s="47" t="s">
        <v>132</v>
      </c>
      <c r="D11" s="56" t="s">
        <v>141</v>
      </c>
      <c r="E11" s="47" t="s">
        <v>142</v>
      </c>
      <c r="F11" s="43" t="s">
        <v>57</v>
      </c>
      <c r="G11" s="36" t="s">
        <v>39</v>
      </c>
      <c r="H11" s="43" t="s">
        <v>47</v>
      </c>
      <c r="I11" s="37">
        <v>44088.0</v>
      </c>
      <c r="J11" s="37">
        <v>44141.0</v>
      </c>
      <c r="K11" s="38">
        <v>44184.0</v>
      </c>
      <c r="L11" s="39" t="s">
        <v>48</v>
      </c>
      <c r="M11" s="39" t="s">
        <v>49</v>
      </c>
      <c r="N11" s="39" t="s">
        <v>50</v>
      </c>
      <c r="O11" s="45" t="s">
        <v>143</v>
      </c>
      <c r="P11" s="46" t="str">
        <f>HYPERLINK("https://nptel.ac.in/noc/courses/noc19/SEM2/noc19-ar11","https://nptel.ac.in/noc/courses/noc19/SEM2/noc19-ar11")</f>
        <v>https://nptel.ac.in/noc/courses/noc19/SEM2/noc19-ar11</v>
      </c>
      <c r="Q11" s="46" t="str">
        <f>HYPERLINK("https://nptel.ac.in/courses/124/105/124105004/","https://nptel.ac.in/courses/124/105/124105004/")</f>
        <v>https://nptel.ac.in/courses/124/105/124105004/</v>
      </c>
      <c r="R11" s="180"/>
      <c r="S11" s="180"/>
      <c r="T11" s="180"/>
      <c r="U11" s="180"/>
      <c r="V11" s="180"/>
      <c r="W11" s="180"/>
      <c r="X11" s="180"/>
      <c r="Y11" s="180"/>
      <c r="Z11" s="180"/>
      <c r="AA11" s="180"/>
    </row>
    <row r="12">
      <c r="A12" s="181">
        <v>11.0</v>
      </c>
      <c r="B12" s="34" t="s">
        <v>144</v>
      </c>
      <c r="C12" s="47" t="s">
        <v>132</v>
      </c>
      <c r="D12" s="56" t="s">
        <v>145</v>
      </c>
      <c r="E12" s="56" t="s">
        <v>146</v>
      </c>
      <c r="F12" s="57" t="s">
        <v>147</v>
      </c>
      <c r="G12" s="36" t="s">
        <v>39</v>
      </c>
      <c r="H12" s="43" t="s">
        <v>47</v>
      </c>
      <c r="I12" s="37">
        <v>44088.0</v>
      </c>
      <c r="J12" s="37">
        <v>44141.0</v>
      </c>
      <c r="K12" s="38">
        <v>44184.0</v>
      </c>
      <c r="L12" s="39" t="s">
        <v>28</v>
      </c>
      <c r="M12" s="39" t="s">
        <v>41</v>
      </c>
      <c r="N12" s="40" t="s">
        <v>42</v>
      </c>
      <c r="O12" s="45" t="s">
        <v>148</v>
      </c>
      <c r="P12" s="46" t="str">
        <f>HYPERLINK("https://nptel.ac.in/noc/courses/noc19/SEM2/noc19-ar14","https://nptel.ac.in/noc/courses/noc19/SEM2/noc19-ar14")</f>
        <v>https://nptel.ac.in/noc/courses/noc19/SEM2/noc19-ar14</v>
      </c>
      <c r="Q12" s="46" t="str">
        <f>HYPERLINK("https://nptel.ac.in/courses/124/107/124107005/","https://nptel.ac.in/courses/124/107/124107005/")</f>
        <v>https://nptel.ac.in/courses/124/107/124107005/</v>
      </c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>
      <c r="A13" s="181">
        <v>12.0</v>
      </c>
      <c r="B13" s="34" t="s">
        <v>161</v>
      </c>
      <c r="C13" s="47" t="s">
        <v>132</v>
      </c>
      <c r="D13" s="58" t="s">
        <v>162</v>
      </c>
      <c r="E13" s="35" t="s">
        <v>163</v>
      </c>
      <c r="F13" s="36" t="s">
        <v>147</v>
      </c>
      <c r="G13" s="43" t="s">
        <v>4</v>
      </c>
      <c r="H13" s="43" t="s">
        <v>47</v>
      </c>
      <c r="I13" s="37">
        <v>44088.0</v>
      </c>
      <c r="J13" s="37">
        <v>44169.0</v>
      </c>
      <c r="K13" s="38">
        <v>44184.0</v>
      </c>
      <c r="L13" s="39" t="s">
        <v>100</v>
      </c>
      <c r="M13" s="39" t="s">
        <v>41</v>
      </c>
      <c r="N13" s="40" t="s">
        <v>42</v>
      </c>
      <c r="O13" s="45" t="s">
        <v>164</v>
      </c>
      <c r="P13" s="46" t="str">
        <f>HYPERLINK("https://nptel.ac.in/noc/courses/noc19/SEM1/noc19-ar05","https://nptel.ac.in/noc/courses/noc19/SEM1/noc19-ar05")</f>
        <v>https://nptel.ac.in/noc/courses/noc19/SEM1/noc19-ar05</v>
      </c>
      <c r="Q13" s="46" t="str">
        <f>HYPERLINK("https://nptel.ac.in/courses/124/107/124107007/","https://nptel.ac.in/courses/124/107/124107007/")</f>
        <v>https://nptel.ac.in/courses/124/107/124107007/</v>
      </c>
      <c r="R13" s="180"/>
      <c r="S13" s="180"/>
      <c r="T13" s="180"/>
      <c r="U13" s="180"/>
      <c r="V13" s="180"/>
      <c r="W13" s="180"/>
      <c r="X13" s="180"/>
      <c r="Y13" s="180"/>
      <c r="Z13" s="180"/>
      <c r="AA13" s="180"/>
    </row>
    <row r="14">
      <c r="A14" s="181">
        <v>13.0</v>
      </c>
      <c r="B14" s="34" t="s">
        <v>185</v>
      </c>
      <c r="C14" s="56" t="s">
        <v>181</v>
      </c>
      <c r="D14" s="59" t="s">
        <v>186</v>
      </c>
      <c r="E14" s="35" t="s">
        <v>183</v>
      </c>
      <c r="F14" s="36" t="s">
        <v>83</v>
      </c>
      <c r="G14" s="36" t="s">
        <v>39</v>
      </c>
      <c r="H14" s="43" t="s">
        <v>47</v>
      </c>
      <c r="I14" s="37">
        <v>44088.0</v>
      </c>
      <c r="J14" s="37">
        <v>44141.0</v>
      </c>
      <c r="K14" s="38">
        <v>44184.0</v>
      </c>
      <c r="L14" s="39" t="s">
        <v>28</v>
      </c>
      <c r="M14" s="39" t="s">
        <v>41</v>
      </c>
      <c r="N14" s="40" t="s">
        <v>42</v>
      </c>
      <c r="O14" s="45" t="s">
        <v>187</v>
      </c>
      <c r="P14" s="46" t="str">
        <f>HYPERLINK("https://nptel.ac.in/noc/courses/noc19/SEM2/noc19-bt25","https://nptel.ac.in/noc/courses/noc19/SEM2/noc19-bt25")</f>
        <v>https://nptel.ac.in/noc/courses/noc19/SEM2/noc19-bt25</v>
      </c>
      <c r="Q14" s="46" t="str">
        <f>HYPERLINK("https://nptel.ac.in/courses/102/101/102101055/","https://nptel.ac.in/courses/102/101/102101055/")</f>
        <v>https://nptel.ac.in/courses/102/101/102101055/</v>
      </c>
      <c r="R14" s="180"/>
      <c r="S14" s="180"/>
      <c r="T14" s="180"/>
      <c r="U14" s="180"/>
      <c r="V14" s="180"/>
      <c r="W14" s="180"/>
      <c r="X14" s="180"/>
      <c r="Y14" s="180"/>
      <c r="Z14" s="180"/>
      <c r="AA14" s="180"/>
    </row>
    <row r="15">
      <c r="A15" s="181">
        <v>14.0</v>
      </c>
      <c r="B15" s="34" t="s">
        <v>188</v>
      </c>
      <c r="C15" s="56" t="s">
        <v>181</v>
      </c>
      <c r="D15" s="56" t="s">
        <v>189</v>
      </c>
      <c r="E15" s="56" t="s">
        <v>190</v>
      </c>
      <c r="F15" s="43" t="s">
        <v>57</v>
      </c>
      <c r="G15" s="43" t="s">
        <v>4</v>
      </c>
      <c r="H15" s="43" t="s">
        <v>47</v>
      </c>
      <c r="I15" s="37">
        <v>44088.0</v>
      </c>
      <c r="J15" s="37">
        <v>44169.0</v>
      </c>
      <c r="K15" s="38">
        <v>44184.0</v>
      </c>
      <c r="L15" s="39" t="s">
        <v>48</v>
      </c>
      <c r="M15" s="39" t="s">
        <v>49</v>
      </c>
      <c r="N15" s="39" t="s">
        <v>50</v>
      </c>
      <c r="O15" s="45" t="s">
        <v>191</v>
      </c>
      <c r="P15" s="46" t="str">
        <f>HYPERLINK("https://nptel.ac.in/noc/courses/noc19/SEM2/noc19-bt20","https://nptel.ac.in/noc/courses/noc19/SEM2/noc19-bt20")</f>
        <v>https://nptel.ac.in/noc/courses/noc19/SEM2/noc19-bt20</v>
      </c>
      <c r="Q15" s="46" t="str">
        <f>HYPERLINK("https://nptel.ac.in/courses/102/105/102105058/","https://nptel.ac.in/courses/102/105/102105058/")</f>
        <v>https://nptel.ac.in/courses/102/105/102105058/</v>
      </c>
      <c r="R15" s="180"/>
      <c r="S15" s="180"/>
      <c r="T15" s="180"/>
      <c r="U15" s="180"/>
      <c r="V15" s="180"/>
      <c r="W15" s="180"/>
      <c r="X15" s="180"/>
      <c r="Y15" s="180"/>
      <c r="Z15" s="180"/>
      <c r="AA15" s="180"/>
    </row>
    <row r="16">
      <c r="A16" s="181">
        <v>15.0</v>
      </c>
      <c r="B16" s="34" t="s">
        <v>200</v>
      </c>
      <c r="C16" s="56" t="s">
        <v>181</v>
      </c>
      <c r="D16" s="47" t="s">
        <v>201</v>
      </c>
      <c r="E16" s="47" t="s">
        <v>202</v>
      </c>
      <c r="F16" s="43" t="s">
        <v>203</v>
      </c>
      <c r="G16" s="43" t="s">
        <v>4</v>
      </c>
      <c r="H16" s="43" t="s">
        <v>47</v>
      </c>
      <c r="I16" s="37">
        <v>44088.0</v>
      </c>
      <c r="J16" s="37">
        <v>44169.0</v>
      </c>
      <c r="K16" s="38">
        <v>44184.0</v>
      </c>
      <c r="L16" s="39" t="s">
        <v>28</v>
      </c>
      <c r="M16" s="39" t="s">
        <v>41</v>
      </c>
      <c r="N16" s="40" t="s">
        <v>42</v>
      </c>
      <c r="O16" s="45" t="s">
        <v>204</v>
      </c>
      <c r="P16" s="46" t="str">
        <f>HYPERLINK("https://nptel.ac.in/noc/courses/noc19/SEM2/noc19-bt23","https://nptel.ac.in/noc/courses/noc19/SEM2/noc19-bt23")</f>
        <v>https://nptel.ac.in/noc/courses/noc19/SEM2/noc19-bt23</v>
      </c>
      <c r="Q16" s="46" t="str">
        <f>HYPERLINK("https://nptel.ac.in/courses/102/108/102108077/","https://nptel.ac.in/courses/102/108/102108077/")</f>
        <v>https://nptel.ac.in/courses/102/108/102108077/</v>
      </c>
      <c r="R16" s="180"/>
      <c r="S16" s="180"/>
      <c r="T16" s="180"/>
      <c r="U16" s="180"/>
      <c r="V16" s="180"/>
      <c r="W16" s="180"/>
      <c r="X16" s="180"/>
      <c r="Y16" s="180"/>
      <c r="Z16" s="180"/>
      <c r="AA16" s="180"/>
    </row>
    <row r="17">
      <c r="A17" s="181">
        <v>16.0</v>
      </c>
      <c r="B17" s="34" t="s">
        <v>205</v>
      </c>
      <c r="C17" s="56" t="s">
        <v>181</v>
      </c>
      <c r="D17" s="59" t="s">
        <v>206</v>
      </c>
      <c r="E17" s="56" t="s">
        <v>198</v>
      </c>
      <c r="F17" s="43" t="s">
        <v>126</v>
      </c>
      <c r="G17" s="43" t="s">
        <v>4</v>
      </c>
      <c r="H17" s="43" t="s">
        <v>47</v>
      </c>
      <c r="I17" s="37">
        <v>44088.0</v>
      </c>
      <c r="J17" s="37">
        <v>44169.0</v>
      </c>
      <c r="K17" s="38">
        <v>44184.0</v>
      </c>
      <c r="L17" s="39" t="s">
        <v>28</v>
      </c>
      <c r="M17" s="39" t="s">
        <v>41</v>
      </c>
      <c r="N17" s="40" t="s">
        <v>42</v>
      </c>
      <c r="O17" s="45" t="s">
        <v>207</v>
      </c>
      <c r="P17" s="46" t="str">
        <f>HYPERLINK("https://nptel.ac.in/noc/courses/noc19/SEM2/noc19-bt31","https://nptel.ac.in/noc/courses/noc19/SEM2/noc19-bt31")</f>
        <v>https://nptel.ac.in/noc/courses/noc19/SEM2/noc19-bt31</v>
      </c>
      <c r="Q17" s="61" t="s">
        <v>208</v>
      </c>
      <c r="R17" s="180"/>
      <c r="S17" s="180"/>
      <c r="T17" s="180"/>
      <c r="U17" s="180"/>
      <c r="V17" s="180"/>
      <c r="W17" s="180"/>
      <c r="X17" s="180"/>
      <c r="Y17" s="180"/>
      <c r="Z17" s="180"/>
      <c r="AA17" s="180"/>
    </row>
    <row r="18">
      <c r="A18" s="181">
        <v>17.0</v>
      </c>
      <c r="B18" s="34" t="s">
        <v>209</v>
      </c>
      <c r="C18" s="56" t="s">
        <v>181</v>
      </c>
      <c r="D18" s="56" t="s">
        <v>210</v>
      </c>
      <c r="E18" s="47" t="s">
        <v>211</v>
      </c>
      <c r="F18" s="43" t="s">
        <v>126</v>
      </c>
      <c r="G18" s="43" t="s">
        <v>174</v>
      </c>
      <c r="H18" s="43" t="s">
        <v>47</v>
      </c>
      <c r="I18" s="37">
        <v>44088.0</v>
      </c>
      <c r="J18" s="37">
        <v>44113.0</v>
      </c>
      <c r="K18" s="38">
        <v>44184.0</v>
      </c>
      <c r="L18" s="39" t="s">
        <v>48</v>
      </c>
      <c r="M18" s="39" t="s">
        <v>49</v>
      </c>
      <c r="N18" s="39" t="s">
        <v>50</v>
      </c>
      <c r="O18" s="45" t="s">
        <v>212</v>
      </c>
      <c r="P18" s="46" t="str">
        <f>HYPERLINK("https://nptel.ac.in/noc/courses/noc19/SEM1/noc19-bt10","https://nptel.ac.in/noc/courses/noc19/SEM1/noc19-bt10")</f>
        <v>https://nptel.ac.in/noc/courses/noc19/SEM1/noc19-bt10</v>
      </c>
      <c r="Q18" s="46" t="str">
        <f>HYPERLINK("https://nptel.ac.in/courses/102/106/102106053/","https://nptel.ac.in/courses/102/106/102106053/")</f>
        <v>https://nptel.ac.in/courses/102/106/102106053/</v>
      </c>
      <c r="R18" s="180"/>
      <c r="S18" s="180"/>
      <c r="T18" s="180"/>
      <c r="U18" s="180"/>
      <c r="V18" s="180"/>
      <c r="W18" s="180"/>
      <c r="X18" s="180"/>
      <c r="Y18" s="180"/>
      <c r="Z18" s="180"/>
      <c r="AA18" s="180"/>
    </row>
    <row r="19">
      <c r="A19" s="181">
        <v>18.0</v>
      </c>
      <c r="B19" s="34" t="s">
        <v>220</v>
      </c>
      <c r="C19" s="56" t="s">
        <v>181</v>
      </c>
      <c r="D19" s="56" t="s">
        <v>221</v>
      </c>
      <c r="E19" s="47" t="s">
        <v>222</v>
      </c>
      <c r="F19" s="57" t="s">
        <v>147</v>
      </c>
      <c r="G19" s="43" t="s">
        <v>174</v>
      </c>
      <c r="H19" s="43" t="s">
        <v>47</v>
      </c>
      <c r="I19" s="37">
        <v>44088.0</v>
      </c>
      <c r="J19" s="37">
        <v>44113.0</v>
      </c>
      <c r="K19" s="38">
        <v>44184.0</v>
      </c>
      <c r="L19" s="39" t="s">
        <v>28</v>
      </c>
      <c r="M19" s="39" t="s">
        <v>41</v>
      </c>
      <c r="N19" s="40" t="s">
        <v>42</v>
      </c>
      <c r="O19" s="45" t="s">
        <v>223</v>
      </c>
      <c r="P19" s="46" t="str">
        <f>HYPERLINK("https://nptel.ac.in/noc/courses/noc19/SEM2/noc19-bt28","https://nptel.ac.in/noc/courses/noc19/SEM2/noc19-bt28")</f>
        <v>https://nptel.ac.in/noc/courses/noc19/SEM2/noc19-bt28</v>
      </c>
      <c r="Q19" s="46" t="str">
        <f>HYPERLINK("https://nptel.ac.in/courses/102/107/102107058/","https://nptel.ac.in/courses/102/107/102107058/")</f>
        <v>https://nptel.ac.in/courses/102/107/102107058/</v>
      </c>
      <c r="R19" s="180"/>
      <c r="S19" s="180"/>
      <c r="T19" s="180"/>
      <c r="U19" s="180"/>
      <c r="V19" s="180"/>
      <c r="W19" s="180"/>
      <c r="X19" s="180"/>
      <c r="Y19" s="180"/>
      <c r="Z19" s="180"/>
      <c r="AA19" s="180"/>
    </row>
    <row r="20">
      <c r="A20" s="181">
        <v>19.0</v>
      </c>
      <c r="B20" s="34" t="s">
        <v>224</v>
      </c>
      <c r="C20" s="56" t="s">
        <v>181</v>
      </c>
      <c r="D20" s="47" t="s">
        <v>225</v>
      </c>
      <c r="E20" s="47" t="s">
        <v>211</v>
      </c>
      <c r="F20" s="43" t="s">
        <v>126</v>
      </c>
      <c r="G20" s="43" t="s">
        <v>4</v>
      </c>
      <c r="H20" s="43" t="s">
        <v>40</v>
      </c>
      <c r="I20" s="37">
        <v>44088.0</v>
      </c>
      <c r="J20" s="37">
        <v>44169.0</v>
      </c>
      <c r="K20" s="38">
        <v>44184.0</v>
      </c>
      <c r="L20" s="39" t="s">
        <v>28</v>
      </c>
      <c r="M20" s="39" t="s">
        <v>49</v>
      </c>
      <c r="N20" s="40" t="s">
        <v>42</v>
      </c>
      <c r="O20" s="45" t="s">
        <v>226</v>
      </c>
      <c r="P20" s="42"/>
      <c r="Q20" s="42"/>
      <c r="R20" s="180"/>
      <c r="S20" s="180"/>
      <c r="T20" s="180"/>
      <c r="U20" s="180"/>
      <c r="V20" s="180"/>
      <c r="W20" s="180"/>
      <c r="X20" s="180"/>
      <c r="Y20" s="180"/>
      <c r="Z20" s="180"/>
      <c r="AA20" s="180"/>
    </row>
    <row r="21">
      <c r="A21" s="181">
        <v>20.0</v>
      </c>
      <c r="B21" s="34" t="s">
        <v>231</v>
      </c>
      <c r="C21" s="56" t="s">
        <v>181</v>
      </c>
      <c r="D21" s="47" t="s">
        <v>232</v>
      </c>
      <c r="E21" s="62" t="s">
        <v>229</v>
      </c>
      <c r="F21" s="48" t="s">
        <v>120</v>
      </c>
      <c r="G21" s="43" t="s">
        <v>4</v>
      </c>
      <c r="H21" s="43" t="s">
        <v>47</v>
      </c>
      <c r="I21" s="37">
        <v>44088.0</v>
      </c>
      <c r="J21" s="37">
        <v>44169.0</v>
      </c>
      <c r="K21" s="38">
        <v>44184.0</v>
      </c>
      <c r="L21" s="39" t="s">
        <v>28</v>
      </c>
      <c r="M21" s="39" t="s">
        <v>41</v>
      </c>
      <c r="N21" s="40" t="s">
        <v>42</v>
      </c>
      <c r="O21" s="45" t="s">
        <v>233</v>
      </c>
      <c r="P21" s="46" t="str">
        <f>HYPERLINK("https://nptel.ac.in/noc/courses/noc19/SEM2/noc19-bt15","https://nptel.ac.in/noc/courses/noc19/SEM2/noc19-bt15")</f>
        <v>https://nptel.ac.in/noc/courses/noc19/SEM2/noc19-bt15</v>
      </c>
      <c r="Q21" s="46" t="str">
        <f>HYPERLINK("https://nptel.ac.in/courses/102/103/102103074/","https://nptel.ac.in/courses/102/103/102103074/")</f>
        <v>https://nptel.ac.in/courses/102/103/102103074/</v>
      </c>
      <c r="R21" s="180"/>
      <c r="S21" s="180"/>
      <c r="T21" s="180"/>
      <c r="U21" s="180"/>
      <c r="V21" s="180"/>
      <c r="W21" s="180"/>
      <c r="X21" s="180"/>
      <c r="Y21" s="180"/>
      <c r="Z21" s="180"/>
      <c r="AA21" s="180"/>
    </row>
    <row r="22">
      <c r="A22" s="181">
        <v>21.0</v>
      </c>
      <c r="B22" s="34" t="s">
        <v>274</v>
      </c>
      <c r="C22" s="56" t="s">
        <v>181</v>
      </c>
      <c r="D22" s="71" t="s">
        <v>275</v>
      </c>
      <c r="E22" s="68" t="s">
        <v>276</v>
      </c>
      <c r="F22" s="69" t="s">
        <v>38</v>
      </c>
      <c r="G22" s="69" t="s">
        <v>263</v>
      </c>
      <c r="H22" s="70" t="s">
        <v>47</v>
      </c>
      <c r="I22" s="37">
        <v>44088.0</v>
      </c>
      <c r="J22" s="37">
        <v>44141.0</v>
      </c>
      <c r="K22" s="38">
        <v>44184.0</v>
      </c>
      <c r="L22" s="39" t="s">
        <v>28</v>
      </c>
      <c r="M22" s="39" t="s">
        <v>29</v>
      </c>
      <c r="N22" s="40" t="s">
        <v>42</v>
      </c>
      <c r="O22" s="45" t="s">
        <v>277</v>
      </c>
      <c r="P22" s="66" t="s">
        <v>278</v>
      </c>
      <c r="Q22" s="66" t="s">
        <v>279</v>
      </c>
      <c r="R22" s="180"/>
      <c r="S22" s="180"/>
      <c r="T22" s="180"/>
      <c r="U22" s="180"/>
      <c r="V22" s="180"/>
      <c r="W22" s="180"/>
      <c r="X22" s="180"/>
      <c r="Y22" s="180"/>
      <c r="Z22" s="180"/>
      <c r="AA22" s="180"/>
    </row>
    <row r="23">
      <c r="A23" s="181">
        <v>22.0</v>
      </c>
      <c r="B23" s="34" t="s">
        <v>289</v>
      </c>
      <c r="C23" s="56" t="s">
        <v>290</v>
      </c>
      <c r="D23" s="56" t="s">
        <v>291</v>
      </c>
      <c r="E23" s="56" t="s">
        <v>292</v>
      </c>
      <c r="F23" s="43" t="s">
        <v>57</v>
      </c>
      <c r="G23" s="43" t="s">
        <v>4</v>
      </c>
      <c r="H23" s="43" t="s">
        <v>47</v>
      </c>
      <c r="I23" s="37">
        <v>44088.0</v>
      </c>
      <c r="J23" s="37">
        <v>44169.0</v>
      </c>
      <c r="K23" s="38">
        <v>44184.0</v>
      </c>
      <c r="L23" s="39" t="s">
        <v>48</v>
      </c>
      <c r="M23" s="39" t="s">
        <v>49</v>
      </c>
      <c r="N23" s="39" t="s">
        <v>50</v>
      </c>
      <c r="O23" s="45" t="s">
        <v>293</v>
      </c>
      <c r="P23" s="46" t="str">
        <f>HYPERLINK("https://nptel.ac.in/noc/courses/noc19/SEM2/noc19-ch23","https://nptel.ac.in/noc/courses/noc19/SEM2/noc19-ch23")</f>
        <v>https://nptel.ac.in/noc/courses/noc19/SEM2/noc19-ch23</v>
      </c>
      <c r="Q23" s="46" t="str">
        <f>HYPERLINK("https://nptel.ac.in/courses/103/105/103105140/","https://nptel.ac.in/courses/103/105/103105140/")</f>
        <v>https://nptel.ac.in/courses/103/105/103105140/</v>
      </c>
      <c r="R23" s="180"/>
      <c r="S23" s="180"/>
      <c r="T23" s="180"/>
      <c r="U23" s="180"/>
      <c r="V23" s="180"/>
      <c r="W23" s="180"/>
      <c r="X23" s="180"/>
      <c r="Y23" s="180"/>
      <c r="Z23" s="180"/>
      <c r="AA23" s="180"/>
    </row>
    <row r="24">
      <c r="A24" s="181">
        <v>23.0</v>
      </c>
      <c r="B24" s="34" t="s">
        <v>310</v>
      </c>
      <c r="C24" s="56" t="s">
        <v>290</v>
      </c>
      <c r="D24" s="56" t="s">
        <v>311</v>
      </c>
      <c r="E24" s="56" t="s">
        <v>312</v>
      </c>
      <c r="F24" s="48" t="s">
        <v>120</v>
      </c>
      <c r="G24" s="43" t="s">
        <v>4</v>
      </c>
      <c r="H24" s="43" t="s">
        <v>47</v>
      </c>
      <c r="I24" s="37">
        <v>44088.0</v>
      </c>
      <c r="J24" s="37">
        <v>44169.0</v>
      </c>
      <c r="K24" s="38">
        <v>44184.0</v>
      </c>
      <c r="L24" s="39" t="s">
        <v>28</v>
      </c>
      <c r="M24" s="39" t="s">
        <v>41</v>
      </c>
      <c r="N24" s="40" t="s">
        <v>42</v>
      </c>
      <c r="O24" s="45" t="s">
        <v>313</v>
      </c>
      <c r="P24" s="46" t="str">
        <f>HYPERLINK("https://nptel.ac.in/noc/courses/noc18/SEM1/noc18-ch10","https://nptel.ac.in/noc/courses/noc18/SEM1/noc18-ch10")</f>
        <v>https://nptel.ac.in/noc/courses/noc18/SEM1/noc18-ch10</v>
      </c>
      <c r="Q24" s="46" t="str">
        <f>HYPERLINK("https://nptel.ac.in/courses/103/103/103103132/","https://nptel.ac.in/courses/103/103/103103132/")</f>
        <v>https://nptel.ac.in/courses/103/103/103103132/</v>
      </c>
      <c r="R24" s="180"/>
      <c r="S24" s="180"/>
      <c r="T24" s="180"/>
      <c r="U24" s="180"/>
      <c r="V24" s="180"/>
      <c r="W24" s="180"/>
      <c r="X24" s="180"/>
      <c r="Y24" s="180"/>
      <c r="Z24" s="180"/>
      <c r="AA24" s="180"/>
    </row>
    <row r="25">
      <c r="A25" s="181">
        <v>24.0</v>
      </c>
      <c r="B25" s="34" t="s">
        <v>334</v>
      </c>
      <c r="C25" s="56" t="s">
        <v>290</v>
      </c>
      <c r="D25" s="75" t="s">
        <v>335</v>
      </c>
      <c r="E25" s="76" t="s">
        <v>336</v>
      </c>
      <c r="F25" s="43" t="s">
        <v>126</v>
      </c>
      <c r="G25" s="43" t="s">
        <v>4</v>
      </c>
      <c r="H25" s="43" t="s">
        <v>47</v>
      </c>
      <c r="I25" s="37">
        <v>44088.0</v>
      </c>
      <c r="J25" s="37">
        <v>44169.0</v>
      </c>
      <c r="K25" s="38">
        <v>44184.0</v>
      </c>
      <c r="L25" s="39" t="s">
        <v>48</v>
      </c>
      <c r="M25" s="39" t="s">
        <v>49</v>
      </c>
      <c r="N25" s="39" t="s">
        <v>50</v>
      </c>
      <c r="O25" s="45" t="s">
        <v>337</v>
      </c>
      <c r="P25" s="46" t="str">
        <f>HYPERLINK("https://nptel.ac.in/noc/courses/noc19/SEM2/noc19-ch22","https://nptel.ac.in/noc/courses/noc19/SEM2/noc19-ch22")</f>
        <v>https://nptel.ac.in/noc/courses/noc19/SEM2/noc19-ch22</v>
      </c>
      <c r="Q25" s="46" t="str">
        <f>HYPERLINK("https://nptel.ac.in/courses/103/106/103106158/","https://nptel.ac.in/courses/103/106/103106158/")</f>
        <v>https://nptel.ac.in/courses/103/106/103106158/</v>
      </c>
      <c r="R25" s="180"/>
      <c r="S25" s="180"/>
      <c r="T25" s="180"/>
      <c r="U25" s="180"/>
      <c r="V25" s="180"/>
      <c r="W25" s="180"/>
      <c r="X25" s="180"/>
      <c r="Y25" s="180"/>
      <c r="Z25" s="180"/>
      <c r="AA25" s="180"/>
    </row>
    <row r="26">
      <c r="A26" s="181">
        <v>25.0</v>
      </c>
      <c r="B26" s="34" t="s">
        <v>338</v>
      </c>
      <c r="C26" s="56" t="s">
        <v>290</v>
      </c>
      <c r="D26" s="56" t="s">
        <v>339</v>
      </c>
      <c r="E26" s="56" t="s">
        <v>340</v>
      </c>
      <c r="F26" s="43" t="s">
        <v>38</v>
      </c>
      <c r="G26" s="43" t="s">
        <v>4</v>
      </c>
      <c r="H26" s="43" t="s">
        <v>47</v>
      </c>
      <c r="I26" s="37">
        <v>44088.0</v>
      </c>
      <c r="J26" s="37">
        <v>44169.0</v>
      </c>
      <c r="K26" s="38">
        <v>44184.0</v>
      </c>
      <c r="L26" s="39" t="s">
        <v>48</v>
      </c>
      <c r="M26" s="39" t="s">
        <v>49</v>
      </c>
      <c r="N26" s="39" t="s">
        <v>50</v>
      </c>
      <c r="O26" s="45" t="s">
        <v>341</v>
      </c>
      <c r="P26" s="46" t="str">
        <f>HYPERLINK("https://nptel.ac.in/noc/courses/noc19/SEM2/noc19-ch17","https://nptel.ac.in/noc/courses/noc19/SEM2/noc19-ch17")</f>
        <v>https://nptel.ac.in/noc/courses/noc19/SEM2/noc19-ch17</v>
      </c>
      <c r="Q26" s="46" t="str">
        <f>HYPERLINK("https://nptel.ac.in/courses/103/104/103104151/","https://nptel.ac.in/courses/103/104/103104151/")</f>
        <v>https://nptel.ac.in/courses/103/104/103104151/</v>
      </c>
      <c r="R26" s="180"/>
      <c r="S26" s="180"/>
      <c r="T26" s="180"/>
      <c r="U26" s="180"/>
      <c r="V26" s="180"/>
      <c r="W26" s="180"/>
      <c r="X26" s="180"/>
      <c r="Y26" s="180"/>
      <c r="Z26" s="180"/>
      <c r="AA26" s="180"/>
    </row>
    <row r="27">
      <c r="A27" s="181">
        <v>26.0</v>
      </c>
      <c r="B27" s="34" t="s">
        <v>353</v>
      </c>
      <c r="C27" s="35" t="s">
        <v>290</v>
      </c>
      <c r="D27" s="58" t="s">
        <v>354</v>
      </c>
      <c r="E27" s="35" t="s">
        <v>355</v>
      </c>
      <c r="F27" s="36" t="s">
        <v>147</v>
      </c>
      <c r="G27" s="43" t="s">
        <v>4</v>
      </c>
      <c r="H27" s="43" t="s">
        <v>47</v>
      </c>
      <c r="I27" s="37">
        <v>44088.0</v>
      </c>
      <c r="J27" s="37">
        <v>44169.0</v>
      </c>
      <c r="K27" s="38">
        <v>44184.0</v>
      </c>
      <c r="L27" s="39" t="s">
        <v>48</v>
      </c>
      <c r="M27" s="39" t="s">
        <v>49</v>
      </c>
      <c r="N27" s="39" t="s">
        <v>50</v>
      </c>
      <c r="O27" s="45" t="s">
        <v>356</v>
      </c>
      <c r="P27" s="46" t="str">
        <f>HYPERLINK("https://nptel.ac.in/noc/courses/noc19/SEM2/noc19-ch19","https://nptel.ac.in/noc/courses/noc19/SEM2/noc19-ch19")</f>
        <v>https://nptel.ac.in/noc/courses/noc19/SEM2/noc19-ch19</v>
      </c>
      <c r="Q27" s="46" t="str">
        <f>HYPERLINK("https://nptel.ac.in/courses/103/107/103107156/","https://nptel.ac.in/courses/103/107/103107156/")</f>
        <v>https://nptel.ac.in/courses/103/107/103107156/</v>
      </c>
      <c r="R27" s="180"/>
      <c r="S27" s="180"/>
      <c r="T27" s="180"/>
      <c r="U27" s="180"/>
      <c r="V27" s="180"/>
      <c r="W27" s="180"/>
      <c r="X27" s="180"/>
      <c r="Y27" s="180"/>
      <c r="Z27" s="180"/>
      <c r="AA27" s="180"/>
    </row>
    <row r="28">
      <c r="A28" s="181">
        <v>27.0</v>
      </c>
      <c r="B28" s="34" t="s">
        <v>360</v>
      </c>
      <c r="C28" s="35" t="s">
        <v>290</v>
      </c>
      <c r="D28" s="47" t="s">
        <v>361</v>
      </c>
      <c r="E28" s="58" t="s">
        <v>312</v>
      </c>
      <c r="F28" s="77" t="s">
        <v>120</v>
      </c>
      <c r="G28" s="77" t="s">
        <v>4</v>
      </c>
      <c r="H28" s="43" t="s">
        <v>47</v>
      </c>
      <c r="I28" s="37">
        <v>44088.0</v>
      </c>
      <c r="J28" s="37">
        <v>44169.0</v>
      </c>
      <c r="K28" s="38">
        <v>44184.0</v>
      </c>
      <c r="L28" s="39" t="s">
        <v>100</v>
      </c>
      <c r="M28" s="39" t="s">
        <v>41</v>
      </c>
      <c r="N28" s="40" t="s">
        <v>42</v>
      </c>
      <c r="O28" s="45" t="s">
        <v>362</v>
      </c>
      <c r="P28" s="46" t="str">
        <f>HYPERLINK("https://nptel.ac.in/noc/courses/noc19/SEM2/noc19-ch18","https://nptel.ac.in/noc/courses/noc19/SEM2/noc19-ch18")</f>
        <v>https://nptel.ac.in/noc/courses/noc19/SEM2/noc19-ch18</v>
      </c>
      <c r="Q28" s="46" t="str">
        <f>HYPERLINK("https://nptel.ac.in/courses/103/103/103103152/","https://nptel.ac.in/courses/103/103/103103152/")</f>
        <v>https://nptel.ac.in/courses/103/103/103103152/</v>
      </c>
      <c r="R28" s="180"/>
      <c r="S28" s="180"/>
      <c r="T28" s="180"/>
      <c r="U28" s="180"/>
      <c r="V28" s="180"/>
      <c r="W28" s="180"/>
      <c r="X28" s="180"/>
      <c r="Y28" s="180"/>
      <c r="Z28" s="180"/>
      <c r="AA28" s="180"/>
    </row>
    <row r="29">
      <c r="A29" s="181">
        <v>28.0</v>
      </c>
      <c r="B29" s="34" t="s">
        <v>376</v>
      </c>
      <c r="C29" s="56" t="s">
        <v>368</v>
      </c>
      <c r="D29" s="56" t="s">
        <v>377</v>
      </c>
      <c r="E29" s="56" t="s">
        <v>374</v>
      </c>
      <c r="F29" s="43" t="s">
        <v>57</v>
      </c>
      <c r="G29" s="43" t="s">
        <v>4</v>
      </c>
      <c r="H29" s="43" t="s">
        <v>47</v>
      </c>
      <c r="I29" s="37">
        <v>44088.0</v>
      </c>
      <c r="J29" s="37">
        <v>44169.0</v>
      </c>
      <c r="K29" s="38">
        <v>44184.0</v>
      </c>
      <c r="L29" s="39" t="s">
        <v>48</v>
      </c>
      <c r="M29" s="39" t="s">
        <v>41</v>
      </c>
      <c r="N29" s="40" t="s">
        <v>42</v>
      </c>
      <c r="O29" s="45" t="s">
        <v>378</v>
      </c>
      <c r="P29" s="46" t="str">
        <f>HYPERLINK("https://nptel.ac.in/noc/courses/noc19/SEM2/noc19-cy19","https://nptel.ac.in/noc/courses/noc19/SEM2/noc19-cy19")</f>
        <v>https://nptel.ac.in/noc/courses/noc19/SEM2/noc19-cy19</v>
      </c>
      <c r="Q29" s="46" t="str">
        <f>HYPERLINK("https://nptel.ac.in/courses/104/105/104105033/","https://nptel.ac.in/courses/104/105/104105033/")</f>
        <v>https://nptel.ac.in/courses/104/105/104105033/</v>
      </c>
      <c r="R29" s="180"/>
      <c r="S29" s="180"/>
      <c r="T29" s="180"/>
      <c r="U29" s="180"/>
      <c r="V29" s="180"/>
      <c r="W29" s="180"/>
      <c r="X29" s="180"/>
      <c r="Y29" s="180"/>
      <c r="Z29" s="180"/>
      <c r="AA29" s="180"/>
    </row>
    <row r="30">
      <c r="A30" s="181">
        <v>29.0</v>
      </c>
      <c r="B30" s="34" t="s">
        <v>389</v>
      </c>
      <c r="C30" s="58" t="s">
        <v>368</v>
      </c>
      <c r="D30" s="56" t="s">
        <v>390</v>
      </c>
      <c r="E30" s="56" t="s">
        <v>391</v>
      </c>
      <c r="F30" s="43" t="s">
        <v>392</v>
      </c>
      <c r="G30" s="43" t="s">
        <v>4</v>
      </c>
      <c r="H30" s="43" t="s">
        <v>47</v>
      </c>
      <c r="I30" s="37">
        <v>44088.0</v>
      </c>
      <c r="J30" s="37">
        <v>44169.0</v>
      </c>
      <c r="K30" s="38">
        <v>44184.0</v>
      </c>
      <c r="L30" s="39" t="s">
        <v>28</v>
      </c>
      <c r="M30" s="39" t="s">
        <v>41</v>
      </c>
      <c r="N30" s="40" t="s">
        <v>42</v>
      </c>
      <c r="O30" s="45" t="s">
        <v>393</v>
      </c>
      <c r="P30" s="46" t="str">
        <f>HYPERLINK("https://nptel.ac.in/noc/courses/noc19/SEM1/noc19-cy02","https://nptel.ac.in/noc/courses/noc19/SEM1/noc19-cy02")</f>
        <v>https://nptel.ac.in/noc/courses/noc19/SEM1/noc19-cy02</v>
      </c>
      <c r="Q30" s="46" t="str">
        <f>HYPERLINK("https://nptel.ac.in/courses/104/106/104106089/","https://nptel.ac.in/courses/104/106/104106089/")</f>
        <v>https://nptel.ac.in/courses/104/106/104106089/</v>
      </c>
      <c r="R30" s="180"/>
      <c r="S30" s="180"/>
      <c r="T30" s="180"/>
      <c r="U30" s="180"/>
      <c r="V30" s="180"/>
      <c r="W30" s="180"/>
      <c r="X30" s="180"/>
      <c r="Y30" s="180"/>
      <c r="Z30" s="180"/>
      <c r="AA30" s="180"/>
    </row>
    <row r="31">
      <c r="A31" s="181">
        <v>30.0</v>
      </c>
      <c r="B31" s="34" t="s">
        <v>406</v>
      </c>
      <c r="C31" s="58" t="s">
        <v>368</v>
      </c>
      <c r="D31" s="47" t="s">
        <v>407</v>
      </c>
      <c r="E31" s="47" t="s">
        <v>408</v>
      </c>
      <c r="F31" s="43" t="s">
        <v>83</v>
      </c>
      <c r="G31" s="43" t="s">
        <v>4</v>
      </c>
      <c r="H31" s="43" t="s">
        <v>40</v>
      </c>
      <c r="I31" s="37">
        <v>44088.0</v>
      </c>
      <c r="J31" s="37">
        <v>44169.0</v>
      </c>
      <c r="K31" s="38">
        <v>44184.0</v>
      </c>
      <c r="L31" s="39" t="s">
        <v>48</v>
      </c>
      <c r="M31" s="39" t="s">
        <v>41</v>
      </c>
      <c r="N31" s="40" t="s">
        <v>42</v>
      </c>
      <c r="O31" s="45" t="s">
        <v>409</v>
      </c>
      <c r="P31" s="42"/>
      <c r="Q31" s="42"/>
      <c r="R31" s="180"/>
      <c r="S31" s="180"/>
      <c r="T31" s="180"/>
      <c r="U31" s="180"/>
      <c r="V31" s="180"/>
      <c r="W31" s="180"/>
      <c r="X31" s="180"/>
      <c r="Y31" s="180"/>
      <c r="Z31" s="180"/>
      <c r="AA31" s="180"/>
    </row>
    <row r="32">
      <c r="A32" s="181">
        <v>31.0</v>
      </c>
      <c r="B32" s="34" t="s">
        <v>427</v>
      </c>
      <c r="C32" s="56" t="s">
        <v>368</v>
      </c>
      <c r="D32" s="56" t="s">
        <v>428</v>
      </c>
      <c r="E32" s="56" t="s">
        <v>429</v>
      </c>
      <c r="F32" s="43" t="s">
        <v>430</v>
      </c>
      <c r="G32" s="43" t="s">
        <v>4</v>
      </c>
      <c r="H32" s="43" t="s">
        <v>47</v>
      </c>
      <c r="I32" s="37">
        <v>44088.0</v>
      </c>
      <c r="J32" s="37">
        <v>44169.0</v>
      </c>
      <c r="K32" s="38">
        <v>44184.0</v>
      </c>
      <c r="L32" s="39" t="s">
        <v>48</v>
      </c>
      <c r="M32" s="39" t="s">
        <v>41</v>
      </c>
      <c r="N32" s="40" t="s">
        <v>42</v>
      </c>
      <c r="O32" s="45" t="s">
        <v>431</v>
      </c>
      <c r="P32" s="46" t="str">
        <f>HYPERLINK("https://nptel.ac.in/noc/courses/noc19/SEM2/noc19-cy29","https://nptel.ac.in/noc/courses/noc19/SEM2/noc19-cy29")</f>
        <v>https://nptel.ac.in/noc/courses/noc19/SEM2/noc19-cy29</v>
      </c>
      <c r="Q32" s="46" t="str">
        <f>HYPERLINK("https://nptel.ac.in/courses/104/102/104102113/","https://nptel.ac.in/courses/104/102/104102113/")</f>
        <v>https://nptel.ac.in/courses/104/102/104102113/</v>
      </c>
      <c r="R32" s="180"/>
      <c r="S32" s="180"/>
      <c r="T32" s="180"/>
      <c r="U32" s="180"/>
      <c r="V32" s="180"/>
      <c r="W32" s="180"/>
      <c r="X32" s="180"/>
      <c r="Y32" s="180"/>
      <c r="Z32" s="180"/>
      <c r="AA32" s="180"/>
    </row>
    <row r="33">
      <c r="A33" s="181">
        <v>32.0</v>
      </c>
      <c r="B33" s="34" t="s">
        <v>440</v>
      </c>
      <c r="C33" s="56" t="s">
        <v>368</v>
      </c>
      <c r="D33" s="80" t="s">
        <v>441</v>
      </c>
      <c r="E33" s="80" t="s">
        <v>442</v>
      </c>
      <c r="F33" s="81" t="s">
        <v>120</v>
      </c>
      <c r="G33" s="81" t="s">
        <v>4</v>
      </c>
      <c r="H33" s="43" t="s">
        <v>47</v>
      </c>
      <c r="I33" s="37">
        <v>44088.0</v>
      </c>
      <c r="J33" s="37">
        <v>44169.0</v>
      </c>
      <c r="K33" s="38">
        <v>44184.0</v>
      </c>
      <c r="L33" s="39" t="s">
        <v>100</v>
      </c>
      <c r="M33" s="39" t="s">
        <v>49</v>
      </c>
      <c r="N33" s="40" t="s">
        <v>42</v>
      </c>
      <c r="O33" s="45" t="s">
        <v>443</v>
      </c>
      <c r="P33" s="46" t="str">
        <f>HYPERLINK("https://nptel.ac.in/noc/courses/noc19/SEM2/noc19-cy24","https://nptel.ac.in/noc/courses/noc19/SEM2/noc19-cy24")</f>
        <v>https://nptel.ac.in/noc/courses/noc19/SEM2/noc19-cy24</v>
      </c>
      <c r="Q33" s="46" t="str">
        <f>HYPERLINK("https://nptel.ac.in/courses/104/103/104103111/","https://nptel.ac.in/courses/104/103/104103111/")</f>
        <v>https://nptel.ac.in/courses/104/103/104103111/</v>
      </c>
      <c r="R33" s="180"/>
      <c r="S33" s="180"/>
      <c r="T33" s="180"/>
      <c r="U33" s="180"/>
      <c r="V33" s="180"/>
      <c r="W33" s="180"/>
      <c r="X33" s="180"/>
      <c r="Y33" s="180"/>
      <c r="Z33" s="180"/>
      <c r="AA33" s="180"/>
    </row>
    <row r="34">
      <c r="A34" s="181">
        <v>33.0</v>
      </c>
      <c r="B34" s="34" t="s">
        <v>461</v>
      </c>
      <c r="C34" s="56" t="s">
        <v>449</v>
      </c>
      <c r="D34" s="56" t="s">
        <v>462</v>
      </c>
      <c r="E34" s="56" t="s">
        <v>463</v>
      </c>
      <c r="F34" s="43" t="s">
        <v>57</v>
      </c>
      <c r="G34" s="43" t="s">
        <v>4</v>
      </c>
      <c r="H34" s="43" t="s">
        <v>47</v>
      </c>
      <c r="I34" s="37">
        <v>44088.0</v>
      </c>
      <c r="J34" s="37">
        <v>44169.0</v>
      </c>
      <c r="K34" s="38">
        <v>44184.0</v>
      </c>
      <c r="L34" s="39" t="s">
        <v>48</v>
      </c>
      <c r="M34" s="39" t="s">
        <v>49</v>
      </c>
      <c r="N34" s="39" t="s">
        <v>50</v>
      </c>
      <c r="O34" s="45" t="s">
        <v>464</v>
      </c>
      <c r="P34" s="46" t="str">
        <f>HYPERLINK("https://nptel.ac.in/noc/courses/noc19/SEM2/noc19-ce19","https://nptel.ac.in/noc/courses/noc19/SEM2/noc19-ce19")</f>
        <v>https://nptel.ac.in/noc/courses/noc19/SEM2/noc19-ce19</v>
      </c>
      <c r="Q34" s="46" t="str">
        <f>HYPERLINK("https://nptel.ac.in/courses/105/105/105105176/","https://nptel.ac.in/courses/105/105/105105176/")</f>
        <v>https://nptel.ac.in/courses/105/105/105105176/</v>
      </c>
      <c r="R34" s="180"/>
      <c r="S34" s="180"/>
      <c r="T34" s="180"/>
      <c r="U34" s="180"/>
      <c r="V34" s="180"/>
      <c r="W34" s="180"/>
      <c r="X34" s="180"/>
      <c r="Y34" s="180"/>
      <c r="Z34" s="180"/>
      <c r="AA34" s="180"/>
    </row>
    <row r="35">
      <c r="A35" s="181">
        <v>34.0</v>
      </c>
      <c r="B35" s="34" t="s">
        <v>473</v>
      </c>
      <c r="C35" s="56" t="s">
        <v>449</v>
      </c>
      <c r="D35" s="56" t="s">
        <v>474</v>
      </c>
      <c r="E35" s="56" t="s">
        <v>475</v>
      </c>
      <c r="F35" s="43" t="s">
        <v>57</v>
      </c>
      <c r="G35" s="43" t="s">
        <v>4</v>
      </c>
      <c r="H35" s="43" t="s">
        <v>47</v>
      </c>
      <c r="I35" s="37">
        <v>44088.0</v>
      </c>
      <c r="J35" s="37">
        <v>44169.0</v>
      </c>
      <c r="K35" s="38">
        <v>44184.0</v>
      </c>
      <c r="L35" s="39" t="s">
        <v>100</v>
      </c>
      <c r="M35" s="39" t="s">
        <v>49</v>
      </c>
      <c r="N35" s="40" t="s">
        <v>42</v>
      </c>
      <c r="O35" s="45" t="s">
        <v>476</v>
      </c>
      <c r="P35" s="46" t="str">
        <f>HYPERLINK("https://nptel.ac.in/noc/courses/noc19/SEM2/noc19-ce22","https://nptel.ac.in/noc/courses/noc19/SEM2/noc19-ce22")</f>
        <v>https://nptel.ac.in/noc/courses/noc19/SEM2/noc19-ce22</v>
      </c>
      <c r="Q35" s="46" t="str">
        <f>HYPERLINK("https://nptel.ac.in/courses/105/105/105105105/","https://nptel.ac.in/courses/105/105/105105105/")</f>
        <v>https://nptel.ac.in/courses/105/105/105105105/</v>
      </c>
      <c r="R35" s="180"/>
      <c r="S35" s="180"/>
      <c r="T35" s="180"/>
      <c r="U35" s="180"/>
      <c r="V35" s="180"/>
      <c r="W35" s="180"/>
      <c r="X35" s="180"/>
      <c r="Y35" s="180"/>
      <c r="Z35" s="180"/>
      <c r="AA35" s="180"/>
    </row>
    <row r="36">
      <c r="A36" s="181">
        <v>35.0</v>
      </c>
      <c r="B36" s="34" t="s">
        <v>477</v>
      </c>
      <c r="C36" s="56" t="s">
        <v>449</v>
      </c>
      <c r="D36" s="56" t="s">
        <v>478</v>
      </c>
      <c r="E36" s="56" t="s">
        <v>475</v>
      </c>
      <c r="F36" s="43" t="s">
        <v>57</v>
      </c>
      <c r="G36" s="43" t="s">
        <v>174</v>
      </c>
      <c r="H36" s="43" t="s">
        <v>47</v>
      </c>
      <c r="I36" s="37">
        <v>44088.0</v>
      </c>
      <c r="J36" s="37">
        <v>44113.0</v>
      </c>
      <c r="K36" s="38">
        <v>44184.0</v>
      </c>
      <c r="L36" s="39" t="s">
        <v>48</v>
      </c>
      <c r="M36" s="39" t="s">
        <v>41</v>
      </c>
      <c r="N36" s="40" t="s">
        <v>42</v>
      </c>
      <c r="O36" s="45" t="s">
        <v>479</v>
      </c>
      <c r="P36" s="46" t="str">
        <f>HYPERLINK("https://nptel.ac.in/noc/courses/noc19/SEM2/noc19-ce23","https://nptel.ac.in/noc/courses/noc19/SEM2/noc19-ce23")</f>
        <v>https://nptel.ac.in/noc/courses/noc19/SEM2/noc19-ce23</v>
      </c>
      <c r="Q36" s="46" t="str">
        <f>HYPERLINK("https://nptel.ac.in/courses/105/105/105105165/","https://nptel.ac.in/courses/105/105/105105165/")</f>
        <v>https://nptel.ac.in/courses/105/105/105105165/</v>
      </c>
      <c r="R36" s="180"/>
      <c r="S36" s="180"/>
      <c r="T36" s="180"/>
      <c r="U36" s="180"/>
      <c r="V36" s="180"/>
      <c r="W36" s="180"/>
      <c r="X36" s="180"/>
      <c r="Y36" s="180"/>
      <c r="Z36" s="180"/>
      <c r="AA36" s="180"/>
    </row>
    <row r="37">
      <c r="A37" s="181">
        <v>36.0</v>
      </c>
      <c r="B37" s="34" t="s">
        <v>484</v>
      </c>
      <c r="C37" s="56" t="s">
        <v>449</v>
      </c>
      <c r="D37" s="56" t="s">
        <v>485</v>
      </c>
      <c r="E37" s="47" t="s">
        <v>482</v>
      </c>
      <c r="F37" s="43" t="s">
        <v>57</v>
      </c>
      <c r="G37" s="43" t="s">
        <v>4</v>
      </c>
      <c r="H37" s="43" t="s">
        <v>47</v>
      </c>
      <c r="I37" s="37">
        <v>44088.0</v>
      </c>
      <c r="J37" s="37">
        <v>44169.0</v>
      </c>
      <c r="K37" s="38">
        <v>44184.0</v>
      </c>
      <c r="L37" s="39" t="s">
        <v>28</v>
      </c>
      <c r="M37" s="39" t="s">
        <v>29</v>
      </c>
      <c r="N37" s="40" t="s">
        <v>42</v>
      </c>
      <c r="O37" s="45" t="s">
        <v>486</v>
      </c>
      <c r="P37" s="46" t="str">
        <f>HYPERLINK("https://nptel.ac.in/noc/courses/noc18/SEM2/noc18-ce18","https://nptel.ac.in/noc/courses/noc18/SEM2/noc18-ce18")</f>
        <v>https://nptel.ac.in/noc/courses/noc18/SEM2/noc18-ce18</v>
      </c>
      <c r="Q37" s="46" t="str">
        <f>HYPERLINK("https://nptel.ac.in/courses/105/105/105105177/","https://nptel.ac.in/courses/105/105/105105177/")</f>
        <v>https://nptel.ac.in/courses/105/105/105105177/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</row>
    <row r="38">
      <c r="A38" s="181">
        <v>37.0</v>
      </c>
      <c r="B38" s="34" t="s">
        <v>504</v>
      </c>
      <c r="C38" s="56" t="s">
        <v>449</v>
      </c>
      <c r="D38" s="56" t="s">
        <v>505</v>
      </c>
      <c r="E38" s="47" t="s">
        <v>501</v>
      </c>
      <c r="F38" s="43" t="s">
        <v>502</v>
      </c>
      <c r="G38" s="43" t="s">
        <v>4</v>
      </c>
      <c r="H38" s="43" t="s">
        <v>47</v>
      </c>
      <c r="I38" s="37">
        <v>44088.0</v>
      </c>
      <c r="J38" s="37">
        <v>44169.0</v>
      </c>
      <c r="K38" s="38">
        <v>44184.0</v>
      </c>
      <c r="L38" s="39" t="s">
        <v>48</v>
      </c>
      <c r="M38" s="39" t="s">
        <v>41</v>
      </c>
      <c r="N38" s="40" t="s">
        <v>42</v>
      </c>
      <c r="O38" s="45" t="s">
        <v>506</v>
      </c>
      <c r="P38" s="46" t="str">
        <f>HYPERLINK("https://nptel.ac.in/noc/courses/noc19/SEM2/noc19-ce42","https://nptel.ac.in/noc/courses/noc19/SEM2/noc19-ce42")</f>
        <v>https://nptel.ac.in/noc/courses/noc19/SEM2/noc19-ce42</v>
      </c>
      <c r="Q38" s="46" t="str">
        <f>HYPERLINK("https://nptel.ac.in/courses/105/106/105106177/","https://nptel.ac.in/courses/105/106/105106177/")</f>
        <v>https://nptel.ac.in/courses/105/106/105106177/</v>
      </c>
      <c r="R38" s="180"/>
      <c r="S38" s="180"/>
      <c r="T38" s="180"/>
      <c r="U38" s="180"/>
      <c r="V38" s="180"/>
      <c r="W38" s="180"/>
      <c r="X38" s="180"/>
      <c r="Y38" s="180"/>
      <c r="Z38" s="180"/>
      <c r="AA38" s="180"/>
    </row>
    <row r="39">
      <c r="A39" s="181">
        <v>38.0</v>
      </c>
      <c r="B39" s="34" t="s">
        <v>514</v>
      </c>
      <c r="C39" s="56" t="s">
        <v>449</v>
      </c>
      <c r="D39" s="56" t="s">
        <v>515</v>
      </c>
      <c r="E39" s="56" t="s">
        <v>516</v>
      </c>
      <c r="F39" s="43" t="s">
        <v>126</v>
      </c>
      <c r="G39" s="43" t="s">
        <v>4</v>
      </c>
      <c r="H39" s="43" t="s">
        <v>47</v>
      </c>
      <c r="I39" s="37">
        <v>44088.0</v>
      </c>
      <c r="J39" s="37">
        <v>44169.0</v>
      </c>
      <c r="K39" s="38">
        <v>44184.0</v>
      </c>
      <c r="L39" s="39" t="s">
        <v>48</v>
      </c>
      <c r="M39" s="39" t="s">
        <v>49</v>
      </c>
      <c r="N39" s="39" t="s">
        <v>50</v>
      </c>
      <c r="O39" s="45" t="s">
        <v>517</v>
      </c>
      <c r="P39" s="46" t="str">
        <f>HYPERLINK("https://nptel.ac.in/noc/courses/noc18/SEM1/noc18-ce04","https://nptel.ac.in/noc/courses/noc18/SEM1/noc18-ce04")</f>
        <v>https://nptel.ac.in/noc/courses/noc18/SEM1/noc18-ce04</v>
      </c>
      <c r="Q39" s="46" t="str">
        <f>HYPERLINK("https://nptel.ac.in/courses/105/106/105106172/","https://nptel.ac.in/courses/105/106/105106172/")</f>
        <v>https://nptel.ac.in/courses/105/106/105106172/</v>
      </c>
      <c r="R39" s="180"/>
      <c r="S39" s="180"/>
      <c r="T39" s="180"/>
      <c r="U39" s="180"/>
      <c r="V39" s="180"/>
      <c r="W39" s="180"/>
      <c r="X39" s="180"/>
      <c r="Y39" s="180"/>
      <c r="Z39" s="180"/>
      <c r="AA39" s="180"/>
    </row>
    <row r="40">
      <c r="A40" s="181">
        <v>39.0</v>
      </c>
      <c r="B40" s="34" t="s">
        <v>522</v>
      </c>
      <c r="C40" s="58" t="s">
        <v>449</v>
      </c>
      <c r="D40" s="85" t="s">
        <v>523</v>
      </c>
      <c r="E40" s="86" t="s">
        <v>524</v>
      </c>
      <c r="F40" s="57" t="s">
        <v>147</v>
      </c>
      <c r="G40" s="43" t="s">
        <v>39</v>
      </c>
      <c r="H40" s="57" t="s">
        <v>40</v>
      </c>
      <c r="I40" s="37">
        <v>44088.0</v>
      </c>
      <c r="J40" s="37">
        <v>44141.0</v>
      </c>
      <c r="K40" s="38">
        <v>44184.0</v>
      </c>
      <c r="L40" s="39" t="s">
        <v>28</v>
      </c>
      <c r="M40" s="39" t="s">
        <v>29</v>
      </c>
      <c r="N40" s="40" t="s">
        <v>42</v>
      </c>
      <c r="O40" s="45" t="s">
        <v>525</v>
      </c>
      <c r="P40" s="42"/>
      <c r="Q40" s="42"/>
      <c r="R40" s="180"/>
      <c r="S40" s="180"/>
      <c r="T40" s="180"/>
      <c r="U40" s="180"/>
      <c r="V40" s="180"/>
      <c r="W40" s="180"/>
      <c r="X40" s="180"/>
      <c r="Y40" s="180"/>
      <c r="Z40" s="180"/>
      <c r="AA40" s="180"/>
    </row>
    <row r="41">
      <c r="A41" s="181">
        <v>40.0</v>
      </c>
      <c r="B41" s="34" t="s">
        <v>526</v>
      </c>
      <c r="C41" s="59" t="s">
        <v>449</v>
      </c>
      <c r="D41" s="47" t="s">
        <v>527</v>
      </c>
      <c r="E41" s="47" t="s">
        <v>528</v>
      </c>
      <c r="F41" s="43" t="s">
        <v>57</v>
      </c>
      <c r="G41" s="43" t="s">
        <v>4</v>
      </c>
      <c r="H41" s="48" t="s">
        <v>40</v>
      </c>
      <c r="I41" s="37">
        <v>44088.0</v>
      </c>
      <c r="J41" s="37">
        <v>44169.0</v>
      </c>
      <c r="K41" s="38">
        <v>44184.0</v>
      </c>
      <c r="L41" s="39" t="s">
        <v>28</v>
      </c>
      <c r="M41" s="39" t="s">
        <v>41</v>
      </c>
      <c r="N41" s="40" t="s">
        <v>42</v>
      </c>
      <c r="O41" s="45" t="s">
        <v>529</v>
      </c>
      <c r="P41" s="42"/>
      <c r="Q41" s="42"/>
      <c r="R41" s="180"/>
      <c r="S41" s="180"/>
      <c r="T41" s="180"/>
      <c r="U41" s="180"/>
      <c r="V41" s="180"/>
      <c r="W41" s="180"/>
      <c r="X41" s="180"/>
      <c r="Y41" s="180"/>
      <c r="Z41" s="180"/>
      <c r="AA41" s="180"/>
    </row>
    <row r="42">
      <c r="A42" s="181">
        <v>41.0</v>
      </c>
      <c r="B42" s="34" t="s">
        <v>530</v>
      </c>
      <c r="C42" s="59" t="s">
        <v>449</v>
      </c>
      <c r="D42" s="47" t="s">
        <v>531</v>
      </c>
      <c r="E42" s="47" t="s">
        <v>532</v>
      </c>
      <c r="F42" s="48" t="s">
        <v>120</v>
      </c>
      <c r="G42" s="36" t="s">
        <v>39</v>
      </c>
      <c r="H42" s="48" t="s">
        <v>40</v>
      </c>
      <c r="I42" s="37">
        <v>44088.0</v>
      </c>
      <c r="J42" s="37">
        <v>44141.0</v>
      </c>
      <c r="K42" s="38">
        <v>44184.0</v>
      </c>
      <c r="L42" s="39" t="s">
        <v>28</v>
      </c>
      <c r="M42" s="39" t="s">
        <v>41</v>
      </c>
      <c r="N42" s="40" t="s">
        <v>42</v>
      </c>
      <c r="O42" s="45" t="s">
        <v>533</v>
      </c>
      <c r="P42" s="42"/>
      <c r="Q42" s="42"/>
      <c r="R42" s="180"/>
      <c r="S42" s="180"/>
      <c r="T42" s="180"/>
      <c r="U42" s="180"/>
      <c r="V42" s="180"/>
      <c r="W42" s="180"/>
      <c r="X42" s="180"/>
      <c r="Y42" s="180"/>
      <c r="Z42" s="180"/>
      <c r="AA42" s="180"/>
    </row>
    <row r="43">
      <c r="A43" s="181">
        <v>42.0</v>
      </c>
      <c r="B43" s="34" t="s">
        <v>534</v>
      </c>
      <c r="C43" s="56" t="s">
        <v>449</v>
      </c>
      <c r="D43" s="56" t="s">
        <v>535</v>
      </c>
      <c r="E43" s="47" t="s">
        <v>536</v>
      </c>
      <c r="F43" s="43" t="s">
        <v>126</v>
      </c>
      <c r="G43" s="43" t="s">
        <v>4</v>
      </c>
      <c r="H43" s="43" t="s">
        <v>47</v>
      </c>
      <c r="I43" s="37">
        <v>44088.0</v>
      </c>
      <c r="J43" s="37">
        <v>44169.0</v>
      </c>
      <c r="K43" s="38">
        <v>44184.0</v>
      </c>
      <c r="L43" s="39" t="s">
        <v>28</v>
      </c>
      <c r="M43" s="39" t="s">
        <v>41</v>
      </c>
      <c r="N43" s="40" t="s">
        <v>42</v>
      </c>
      <c r="O43" s="45" t="s">
        <v>537</v>
      </c>
      <c r="P43" s="46" t="str">
        <f>HYPERLINK("https://nptel.ac.in/noc/courses/noc19/SEM2/noc19-ce21","https://nptel.ac.in/noc/courses/noc19/SEM2/noc19-ce21")</f>
        <v>https://nptel.ac.in/noc/courses/noc19/SEM2/noc19-ce21</v>
      </c>
      <c r="Q43" s="46" t="str">
        <f>HYPERLINK("https://nptel.ac.in/courses/105/106/105106197/","https://nptel.ac.in/courses/105/106/105106197/")</f>
        <v>https://nptel.ac.in/courses/105/106/105106197/</v>
      </c>
      <c r="R43" s="180"/>
      <c r="S43" s="180"/>
      <c r="T43" s="180"/>
      <c r="U43" s="180"/>
      <c r="V43" s="180"/>
      <c r="W43" s="180"/>
      <c r="X43" s="180"/>
      <c r="Y43" s="180"/>
      <c r="Z43" s="180"/>
      <c r="AA43" s="180"/>
    </row>
    <row r="44">
      <c r="A44" s="181">
        <v>43.0</v>
      </c>
      <c r="B44" s="34" t="s">
        <v>542</v>
      </c>
      <c r="C44" s="56" t="s">
        <v>449</v>
      </c>
      <c r="D44" s="59" t="s">
        <v>543</v>
      </c>
      <c r="E44" s="87" t="s">
        <v>544</v>
      </c>
      <c r="F44" s="36" t="s">
        <v>147</v>
      </c>
      <c r="G44" s="43" t="s">
        <v>4</v>
      </c>
      <c r="H44" s="65" t="s">
        <v>47</v>
      </c>
      <c r="I44" s="37">
        <v>44088.0</v>
      </c>
      <c r="J44" s="37">
        <v>44169.0</v>
      </c>
      <c r="K44" s="38">
        <v>44184.0</v>
      </c>
      <c r="L44" s="60" t="s">
        <v>100</v>
      </c>
      <c r="M44" s="60" t="s">
        <v>49</v>
      </c>
      <c r="N44" s="79" t="s">
        <v>42</v>
      </c>
      <c r="O44" s="55" t="s">
        <v>545</v>
      </c>
      <c r="P44" s="44" t="s">
        <v>546</v>
      </c>
      <c r="Q44" s="44" t="s">
        <v>547</v>
      </c>
      <c r="S44" s="180"/>
      <c r="T44" s="180"/>
      <c r="U44" s="180"/>
      <c r="V44" s="180"/>
      <c r="W44" s="180"/>
      <c r="X44" s="180"/>
      <c r="Y44" s="180"/>
      <c r="Z44" s="180"/>
      <c r="AA44" s="180"/>
    </row>
    <row r="45">
      <c r="A45" s="181">
        <v>44.0</v>
      </c>
      <c r="B45" s="34" t="s">
        <v>560</v>
      </c>
      <c r="C45" s="56" t="s">
        <v>449</v>
      </c>
      <c r="D45" s="59" t="s">
        <v>561</v>
      </c>
      <c r="E45" s="92" t="s">
        <v>562</v>
      </c>
      <c r="F45" s="93" t="s">
        <v>203</v>
      </c>
      <c r="G45" s="43" t="s">
        <v>4</v>
      </c>
      <c r="H45" s="78" t="s">
        <v>40</v>
      </c>
      <c r="I45" s="37">
        <v>44088.0</v>
      </c>
      <c r="J45" s="37">
        <v>44169.0</v>
      </c>
      <c r="K45" s="38">
        <v>44184.0</v>
      </c>
      <c r="L45" s="39" t="s">
        <v>28</v>
      </c>
      <c r="M45" s="39" t="s">
        <v>41</v>
      </c>
      <c r="N45" s="40" t="s">
        <v>42</v>
      </c>
      <c r="O45" s="45" t="s">
        <v>563</v>
      </c>
      <c r="P45" s="53"/>
      <c r="Q45" s="53"/>
      <c r="R45" s="180"/>
      <c r="S45" s="180"/>
      <c r="T45" s="180"/>
      <c r="U45" s="180"/>
      <c r="V45" s="180"/>
      <c r="W45" s="180"/>
      <c r="X45" s="180"/>
      <c r="Y45" s="180"/>
      <c r="Z45" s="180"/>
      <c r="AA45" s="180"/>
    </row>
    <row r="46">
      <c r="A46" s="181">
        <v>45.0</v>
      </c>
      <c r="B46" s="34" t="s">
        <v>569</v>
      </c>
      <c r="C46" s="56" t="s">
        <v>570</v>
      </c>
      <c r="D46" s="56" t="s">
        <v>571</v>
      </c>
      <c r="E46" s="56" t="s">
        <v>572</v>
      </c>
      <c r="F46" s="43" t="s">
        <v>57</v>
      </c>
      <c r="G46" s="43" t="s">
        <v>4</v>
      </c>
      <c r="H46" s="43" t="s">
        <v>47</v>
      </c>
      <c r="I46" s="37">
        <v>44088.0</v>
      </c>
      <c r="J46" s="37">
        <v>44169.0</v>
      </c>
      <c r="K46" s="38">
        <v>44184.0</v>
      </c>
      <c r="L46" s="39" t="s">
        <v>28</v>
      </c>
      <c r="M46" s="39" t="s">
        <v>41</v>
      </c>
      <c r="N46" s="40" t="s">
        <v>42</v>
      </c>
      <c r="O46" s="45" t="s">
        <v>573</v>
      </c>
      <c r="P46" s="46" t="str">
        <f>HYPERLINK("https://nptel.ac.in/noc/courses/noc20/SEM1/noc20-cs06","https://nptel.ac.in/noc/courses/noc20/SEM1/noc20-cs06")</f>
        <v>https://nptel.ac.in/noc/courses/noc20/SEM1/noc20-cs06</v>
      </c>
      <c r="Q46" s="46" t="str">
        <f>HYPERLINK("https://nptel.ac.in/courses/106/105/106105171/","https://nptel.ac.in/courses/106/105/106105171/")</f>
        <v>https://nptel.ac.in/courses/106/105/106105171/</v>
      </c>
      <c r="R46" s="180"/>
      <c r="S46" s="180"/>
      <c r="T46" s="180"/>
      <c r="U46" s="180"/>
      <c r="V46" s="180"/>
      <c r="W46" s="180"/>
      <c r="X46" s="180"/>
      <c r="Y46" s="180"/>
      <c r="Z46" s="180"/>
      <c r="AA46" s="180"/>
    </row>
    <row r="47">
      <c r="A47" s="181">
        <v>46.0</v>
      </c>
      <c r="B47" s="34" t="s">
        <v>578</v>
      </c>
      <c r="C47" s="56" t="s">
        <v>570</v>
      </c>
      <c r="D47" s="56" t="s">
        <v>579</v>
      </c>
      <c r="E47" s="56" t="s">
        <v>580</v>
      </c>
      <c r="F47" s="43" t="s">
        <v>57</v>
      </c>
      <c r="G47" s="43" t="s">
        <v>4</v>
      </c>
      <c r="H47" s="43" t="s">
        <v>47</v>
      </c>
      <c r="I47" s="37">
        <v>44088.0</v>
      </c>
      <c r="J47" s="37">
        <v>44169.0</v>
      </c>
      <c r="K47" s="38">
        <v>44184.0</v>
      </c>
      <c r="L47" s="39" t="s">
        <v>48</v>
      </c>
      <c r="M47" s="39" t="s">
        <v>41</v>
      </c>
      <c r="N47" s="40" t="s">
        <v>42</v>
      </c>
      <c r="O47" s="45" t="s">
        <v>581</v>
      </c>
      <c r="P47" s="46" t="str">
        <f>HYPERLINK("https://nptel.ac.in/noc/courses/noc20/SEM1/noc20-cs08","https://nptel.ac.in/noc/courses/noc20/SEM1/noc20-cs08")</f>
        <v>https://nptel.ac.in/noc/courses/noc20/SEM1/noc20-cs08</v>
      </c>
      <c r="Q47" s="46" t="str">
        <f>HYPERLINK("https://nptel.ac.in/courses/106/105/106105191/","https://nptel.ac.in/courses/106/105/106105191/")</f>
        <v>https://nptel.ac.in/courses/106/105/106105191/</v>
      </c>
      <c r="R47" s="180"/>
      <c r="S47" s="180"/>
      <c r="T47" s="180"/>
      <c r="U47" s="180"/>
      <c r="V47" s="180"/>
      <c r="W47" s="180"/>
      <c r="X47" s="180"/>
      <c r="Y47" s="180"/>
      <c r="Z47" s="180"/>
      <c r="AA47" s="180"/>
    </row>
    <row r="48">
      <c r="A48" s="181">
        <v>47.0</v>
      </c>
      <c r="B48" s="34" t="s">
        <v>595</v>
      </c>
      <c r="C48" s="56" t="s">
        <v>570</v>
      </c>
      <c r="D48" s="56" t="s">
        <v>596</v>
      </c>
      <c r="E48" s="56" t="s">
        <v>597</v>
      </c>
      <c r="F48" s="43" t="s">
        <v>57</v>
      </c>
      <c r="G48" s="43" t="s">
        <v>4</v>
      </c>
      <c r="H48" s="43" t="s">
        <v>47</v>
      </c>
      <c r="I48" s="37">
        <v>44088.0</v>
      </c>
      <c r="J48" s="37">
        <v>44169.0</v>
      </c>
      <c r="K48" s="38">
        <v>44184.0</v>
      </c>
      <c r="L48" s="39" t="s">
        <v>28</v>
      </c>
      <c r="M48" s="39" t="s">
        <v>41</v>
      </c>
      <c r="N48" s="40" t="s">
        <v>42</v>
      </c>
      <c r="O48" s="45" t="s">
        <v>598</v>
      </c>
      <c r="P48" s="46" t="str">
        <f>HYPERLINK("https://nptel.ac.in/noc/courses/noc19/SEM2/noc19-cs54","https://nptel.ac.in/noc/courses/noc19/SEM2/noc19-cs54")</f>
        <v>https://nptel.ac.in/noc/courses/noc19/SEM2/noc19-cs54</v>
      </c>
      <c r="Q48" s="46" t="str">
        <f>HYPERLINK("https://nptel.ac.in/courses/106/105/106105215/","https://nptel.ac.in/courses/106/105/106105215/")</f>
        <v>https://nptel.ac.in/courses/106/105/106105215/</v>
      </c>
      <c r="R48" s="180"/>
      <c r="S48" s="180"/>
      <c r="T48" s="180"/>
      <c r="U48" s="180"/>
      <c r="V48" s="180"/>
      <c r="W48" s="180"/>
      <c r="X48" s="180"/>
      <c r="Y48" s="180"/>
      <c r="Z48" s="180"/>
      <c r="AA48" s="180"/>
    </row>
    <row r="49">
      <c r="A49" s="181">
        <v>48.0</v>
      </c>
      <c r="B49" s="34" t="s">
        <v>599</v>
      </c>
      <c r="C49" s="56" t="s">
        <v>570</v>
      </c>
      <c r="D49" s="56" t="s">
        <v>600</v>
      </c>
      <c r="E49" s="56" t="s">
        <v>601</v>
      </c>
      <c r="F49" s="43" t="s">
        <v>57</v>
      </c>
      <c r="G49" s="36" t="s">
        <v>39</v>
      </c>
      <c r="H49" s="43" t="s">
        <v>47</v>
      </c>
      <c r="I49" s="37">
        <v>44088.0</v>
      </c>
      <c r="J49" s="37">
        <v>44141.0</v>
      </c>
      <c r="K49" s="38">
        <v>44184.0</v>
      </c>
      <c r="L49" s="39" t="s">
        <v>48</v>
      </c>
      <c r="M49" s="39" t="s">
        <v>41</v>
      </c>
      <c r="N49" s="40" t="s">
        <v>42</v>
      </c>
      <c r="O49" s="45" t="s">
        <v>602</v>
      </c>
      <c r="P49" s="46" t="str">
        <f>HYPERLINK("https://nptel.ac.in/noc/courses/noc19/SEM2/noc19-cs72","https://nptel.ac.in/noc/courses/noc19/SEM2/noc19-cs72")</f>
        <v>https://nptel.ac.in/noc/courses/noc19/SEM2/noc19-cs72</v>
      </c>
      <c r="Q49" s="46" t="str">
        <f>HYPERLINK("https://nptel.ac.in/courses/106/105/106105165/","https://nptel.ac.in/courses/106/105/106105165/")</f>
        <v>https://nptel.ac.in/courses/106/105/106105165/</v>
      </c>
      <c r="R49" s="180"/>
      <c r="S49" s="180"/>
      <c r="T49" s="180"/>
      <c r="U49" s="180"/>
      <c r="V49" s="180"/>
      <c r="W49" s="180"/>
      <c r="X49" s="180"/>
      <c r="Y49" s="180"/>
      <c r="Z49" s="180"/>
      <c r="AA49" s="180"/>
    </row>
    <row r="50">
      <c r="A50" s="181">
        <v>49.0</v>
      </c>
      <c r="B50" s="34" t="s">
        <v>603</v>
      </c>
      <c r="C50" s="56" t="s">
        <v>570</v>
      </c>
      <c r="D50" s="56" t="s">
        <v>604</v>
      </c>
      <c r="E50" s="47" t="s">
        <v>605</v>
      </c>
      <c r="F50" s="43" t="s">
        <v>57</v>
      </c>
      <c r="G50" s="48" t="s">
        <v>4</v>
      </c>
      <c r="H50" s="43" t="s">
        <v>47</v>
      </c>
      <c r="I50" s="37">
        <v>44088.0</v>
      </c>
      <c r="J50" s="37">
        <v>44169.0</v>
      </c>
      <c r="K50" s="38">
        <v>44184.0</v>
      </c>
      <c r="L50" s="39" t="s">
        <v>48</v>
      </c>
      <c r="M50" s="39" t="s">
        <v>49</v>
      </c>
      <c r="N50" s="39" t="s">
        <v>50</v>
      </c>
      <c r="O50" s="45" t="s">
        <v>606</v>
      </c>
      <c r="P50" s="46" t="str">
        <f>HYPERLINK("https://nptel.ac.in/noc/courses/noc17/SEM2/noc17-cs19","https://nptel.ac.in/noc/courses/noc17/SEM2/noc17-cs19")</f>
        <v>https://nptel.ac.in/noc/courses/noc17/SEM2/noc17-cs19</v>
      </c>
      <c r="Q50" s="46" t="str">
        <f>HYPERLINK("https://nptel.ac.in/courses/106/105/106105163/","https://nptel.ac.in/courses/106/105/106105163/")</f>
        <v>https://nptel.ac.in/courses/106/105/106105163/</v>
      </c>
      <c r="R50" s="180"/>
      <c r="S50" s="180"/>
      <c r="T50" s="180"/>
      <c r="U50" s="180"/>
      <c r="V50" s="180"/>
      <c r="W50" s="180"/>
      <c r="X50" s="180"/>
      <c r="Y50" s="180"/>
      <c r="Z50" s="180"/>
      <c r="AA50" s="180"/>
    </row>
    <row r="51">
      <c r="A51" s="181">
        <v>50.0</v>
      </c>
      <c r="B51" s="34" t="s">
        <v>615</v>
      </c>
      <c r="C51" s="56" t="s">
        <v>570</v>
      </c>
      <c r="D51" s="56" t="s">
        <v>616</v>
      </c>
      <c r="E51" s="56" t="s">
        <v>601</v>
      </c>
      <c r="F51" s="43" t="s">
        <v>57</v>
      </c>
      <c r="G51" s="43" t="s">
        <v>4</v>
      </c>
      <c r="H51" s="43" t="s">
        <v>47</v>
      </c>
      <c r="I51" s="37">
        <v>44088.0</v>
      </c>
      <c r="J51" s="37">
        <v>44169.0</v>
      </c>
      <c r="K51" s="38">
        <v>44184.0</v>
      </c>
      <c r="L51" s="39" t="s">
        <v>48</v>
      </c>
      <c r="M51" s="39" t="s">
        <v>41</v>
      </c>
      <c r="N51" s="40" t="s">
        <v>42</v>
      </c>
      <c r="O51" s="45" t="s">
        <v>617</v>
      </c>
      <c r="P51" s="46" t="str">
        <f>HYPERLINK("https://nptel.ac.in/noc/courses/noc19/SEM2/noc19-cs74","https://nptel.ac.in/noc/courses/noc19/SEM2/noc19-cs74")</f>
        <v>https://nptel.ac.in/noc/courses/noc19/SEM2/noc19-cs74</v>
      </c>
      <c r="Q51" s="46" t="str">
        <f>HYPERLINK("https://nptel.ac.in/courses/106/105/106105185/","https://nptel.ac.in/courses/106/105/106105185/")</f>
        <v>https://nptel.ac.in/courses/106/105/106105185/</v>
      </c>
      <c r="R51" s="180"/>
      <c r="S51" s="180"/>
      <c r="T51" s="180"/>
      <c r="U51" s="180"/>
      <c r="V51" s="180"/>
      <c r="W51" s="180"/>
      <c r="X51" s="180"/>
      <c r="Y51" s="180"/>
      <c r="Z51" s="180"/>
      <c r="AA51" s="180"/>
    </row>
    <row r="52">
      <c r="A52" s="181">
        <v>51.0</v>
      </c>
      <c r="B52" s="34" t="s">
        <v>622</v>
      </c>
      <c r="C52" s="56" t="s">
        <v>570</v>
      </c>
      <c r="D52" s="56" t="s">
        <v>623</v>
      </c>
      <c r="E52" s="56" t="s">
        <v>613</v>
      </c>
      <c r="F52" s="43" t="s">
        <v>57</v>
      </c>
      <c r="G52" s="43" t="s">
        <v>4</v>
      </c>
      <c r="H52" s="43" t="s">
        <v>47</v>
      </c>
      <c r="I52" s="37">
        <v>44088.0</v>
      </c>
      <c r="J52" s="37">
        <v>44169.0</v>
      </c>
      <c r="K52" s="38">
        <v>44184.0</v>
      </c>
      <c r="L52" s="39" t="s">
        <v>100</v>
      </c>
      <c r="M52" s="39" t="s">
        <v>49</v>
      </c>
      <c r="N52" s="40" t="s">
        <v>42</v>
      </c>
      <c r="O52" s="45" t="s">
        <v>624</v>
      </c>
      <c r="P52" s="46" t="str">
        <f>HYPERLINK("https://nptel.ac.in/noc/courses/noc20/SEM1/noc20-cs24","https://nptel.ac.in/noc/courses/noc20/SEM1/noc20-cs24")</f>
        <v>https://nptel.ac.in/noc/courses/noc20/SEM1/noc20-cs24</v>
      </c>
      <c r="Q52" s="46" t="str">
        <f>HYPERLINK("https://nptel.ac.in/courses/106/105/106105195/","https://nptel.ac.in/courses/106/105/106105195/")</f>
        <v>https://nptel.ac.in/courses/106/105/106105195/</v>
      </c>
      <c r="R52" s="180"/>
      <c r="S52" s="180"/>
      <c r="T52" s="180"/>
      <c r="U52" s="180"/>
      <c r="V52" s="180"/>
      <c r="W52" s="180"/>
      <c r="X52" s="180"/>
      <c r="Y52" s="180"/>
      <c r="Z52" s="180"/>
      <c r="AA52" s="180"/>
    </row>
    <row r="53">
      <c r="A53" s="181">
        <v>52.0</v>
      </c>
      <c r="B53" s="34" t="s">
        <v>654</v>
      </c>
      <c r="C53" s="56" t="s">
        <v>570</v>
      </c>
      <c r="D53" s="56" t="s">
        <v>655</v>
      </c>
      <c r="E53" s="47" t="s">
        <v>656</v>
      </c>
      <c r="F53" s="43" t="s">
        <v>657</v>
      </c>
      <c r="G53" s="43" t="s">
        <v>4</v>
      </c>
      <c r="H53" s="43" t="s">
        <v>47</v>
      </c>
      <c r="I53" s="37">
        <v>44088.0</v>
      </c>
      <c r="J53" s="37">
        <v>44169.0</v>
      </c>
      <c r="K53" s="38">
        <v>44184.0</v>
      </c>
      <c r="L53" s="39" t="s">
        <v>48</v>
      </c>
      <c r="M53" s="39" t="s">
        <v>41</v>
      </c>
      <c r="N53" s="40" t="s">
        <v>42</v>
      </c>
      <c r="O53" s="45" t="s">
        <v>658</v>
      </c>
      <c r="P53" s="46" t="str">
        <f>HYPERLINK("https://nptel.ac.in/noc/courses/noc20/SEM1/noc20-cs32","https://nptel.ac.in/noc/courses/noc20/SEM1/noc20-cs32")</f>
        <v>https://nptel.ac.in/noc/courses/noc20/SEM1/noc20-cs32</v>
      </c>
      <c r="Q53" s="46" t="str">
        <f>HYPERLINK("https://nptel.ac.in/courses/106/106/106106169/","https://nptel.ac.in/courses/106/106/106106169/")</f>
        <v>https://nptel.ac.in/courses/106/106/106106169/</v>
      </c>
      <c r="R53" s="180"/>
      <c r="S53" s="180"/>
      <c r="T53" s="180"/>
      <c r="U53" s="180"/>
      <c r="V53" s="180"/>
      <c r="W53" s="180"/>
      <c r="X53" s="180"/>
      <c r="Y53" s="180"/>
      <c r="Z53" s="180"/>
      <c r="AA53" s="180"/>
    </row>
    <row r="54">
      <c r="A54" s="181">
        <v>53.0</v>
      </c>
      <c r="B54" s="34" t="s">
        <v>668</v>
      </c>
      <c r="C54" s="56" t="s">
        <v>570</v>
      </c>
      <c r="D54" s="56" t="s">
        <v>669</v>
      </c>
      <c r="E54" s="56" t="s">
        <v>670</v>
      </c>
      <c r="F54" s="43" t="s">
        <v>126</v>
      </c>
      <c r="G54" s="43" t="s">
        <v>4</v>
      </c>
      <c r="H54" s="43" t="s">
        <v>47</v>
      </c>
      <c r="I54" s="37">
        <v>44088.0</v>
      </c>
      <c r="J54" s="37">
        <v>44169.0</v>
      </c>
      <c r="K54" s="38">
        <v>44184.0</v>
      </c>
      <c r="L54" s="39" t="s">
        <v>48</v>
      </c>
      <c r="M54" s="39" t="s">
        <v>41</v>
      </c>
      <c r="N54" s="40" t="s">
        <v>42</v>
      </c>
      <c r="O54" s="45" t="s">
        <v>671</v>
      </c>
      <c r="P54" s="46" t="str">
        <f>HYPERLINK("https://nptel.ac.in/noc/courses/noc19/SEM2/noc19-cs83","https://nptel.ac.in/noc/courses/noc19/SEM2/noc19-cs83")</f>
        <v>https://nptel.ac.in/noc/courses/noc19/SEM2/noc19-cs83</v>
      </c>
      <c r="Q54" s="46" t="str">
        <f>HYPERLINK("https://nptel.ac.in/courses/106/106/106106126/","https://nptel.ac.in/courses/106/106/106106126/")</f>
        <v>https://nptel.ac.in/courses/106/106/106106126/</v>
      </c>
      <c r="R54" s="180"/>
      <c r="S54" s="180"/>
      <c r="T54" s="180"/>
      <c r="U54" s="180"/>
      <c r="V54" s="180"/>
      <c r="W54" s="180"/>
      <c r="X54" s="180"/>
      <c r="Y54" s="180"/>
      <c r="Z54" s="180"/>
      <c r="AA54" s="180"/>
    </row>
    <row r="55">
      <c r="A55" s="181">
        <v>54.0</v>
      </c>
      <c r="B55" s="34" t="s">
        <v>677</v>
      </c>
      <c r="C55" s="56" t="s">
        <v>570</v>
      </c>
      <c r="D55" s="47" t="s">
        <v>678</v>
      </c>
      <c r="E55" s="97" t="s">
        <v>679</v>
      </c>
      <c r="F55" s="48" t="s">
        <v>657</v>
      </c>
      <c r="G55" s="43" t="s">
        <v>4</v>
      </c>
      <c r="H55" s="48" t="s">
        <v>47</v>
      </c>
      <c r="I55" s="37">
        <v>44088.0</v>
      </c>
      <c r="J55" s="37">
        <v>44169.0</v>
      </c>
      <c r="K55" s="38">
        <v>44184.0</v>
      </c>
      <c r="L55" s="39" t="s">
        <v>28</v>
      </c>
      <c r="M55" s="39" t="s">
        <v>41</v>
      </c>
      <c r="N55" s="40" t="s">
        <v>42</v>
      </c>
      <c r="O55" s="45" t="s">
        <v>680</v>
      </c>
      <c r="P55" s="46" t="str">
        <f>HYPERLINK("https://nptel.ac.in/noc/courses/noc20/SEM1/noc20-cs35","https://nptel.ac.in/noc/courses/noc20/SEM1/noc20-cs35")</f>
        <v>https://nptel.ac.in/noc/courses/noc20/SEM1/noc20-cs35</v>
      </c>
      <c r="Q55" s="46" t="str">
        <f>HYPERLINK("https://nptel.ac.in/courses/106/106/106106182/","https://nptel.ac.in/courses/106/106/106106182/")</f>
        <v>https://nptel.ac.in/courses/106/106/106106182/</v>
      </c>
      <c r="R55" s="180"/>
      <c r="S55" s="180"/>
      <c r="T55" s="180"/>
      <c r="U55" s="180"/>
      <c r="V55" s="180"/>
      <c r="W55" s="180"/>
      <c r="X55" s="180"/>
      <c r="Y55" s="180"/>
      <c r="Z55" s="180"/>
      <c r="AA55" s="180"/>
    </row>
    <row r="56">
      <c r="A56" s="181">
        <v>55.0</v>
      </c>
      <c r="B56" s="34" t="s">
        <v>681</v>
      </c>
      <c r="C56" s="56" t="s">
        <v>570</v>
      </c>
      <c r="D56" s="35" t="s">
        <v>682</v>
      </c>
      <c r="E56" s="35" t="s">
        <v>620</v>
      </c>
      <c r="F56" s="36" t="s">
        <v>57</v>
      </c>
      <c r="G56" s="43" t="s">
        <v>4</v>
      </c>
      <c r="H56" s="36" t="s">
        <v>40</v>
      </c>
      <c r="I56" s="37">
        <v>44088.0</v>
      </c>
      <c r="J56" s="37">
        <v>44169.0</v>
      </c>
      <c r="K56" s="38">
        <v>44184.0</v>
      </c>
      <c r="L56" s="39" t="s">
        <v>100</v>
      </c>
      <c r="M56" s="39" t="s">
        <v>41</v>
      </c>
      <c r="N56" s="40" t="s">
        <v>42</v>
      </c>
      <c r="O56" s="45" t="s">
        <v>683</v>
      </c>
      <c r="P56" s="42"/>
      <c r="Q56" s="42"/>
      <c r="R56" s="180"/>
      <c r="S56" s="180"/>
      <c r="T56" s="180"/>
      <c r="U56" s="180"/>
      <c r="V56" s="180"/>
      <c r="W56" s="180"/>
      <c r="X56" s="180"/>
      <c r="Y56" s="180"/>
      <c r="Z56" s="180"/>
      <c r="AA56" s="180"/>
    </row>
    <row r="57">
      <c r="A57" s="181">
        <v>56.0</v>
      </c>
      <c r="B57" s="34" t="s">
        <v>691</v>
      </c>
      <c r="C57" s="56" t="s">
        <v>570</v>
      </c>
      <c r="D57" s="56" t="s">
        <v>692</v>
      </c>
      <c r="E57" s="56" t="s">
        <v>693</v>
      </c>
      <c r="F57" s="98" t="s">
        <v>628</v>
      </c>
      <c r="G57" s="43" t="s">
        <v>4</v>
      </c>
      <c r="H57" s="43" t="s">
        <v>47</v>
      </c>
      <c r="I57" s="37">
        <v>44088.0</v>
      </c>
      <c r="J57" s="37">
        <v>44169.0</v>
      </c>
      <c r="K57" s="38">
        <v>44184.0</v>
      </c>
      <c r="L57" s="39" t="s">
        <v>28</v>
      </c>
      <c r="M57" s="39" t="s">
        <v>41</v>
      </c>
      <c r="N57" s="40" t="s">
        <v>42</v>
      </c>
      <c r="O57" s="45" t="s">
        <v>694</v>
      </c>
      <c r="P57" s="46" t="str">
        <f>HYPERLINK("https://nptel.ac.in/noc/courses/noc19/SEM2/noc19-cs57","https://nptel.ac.in/noc/courses/noc19/SEM2/noc19-cs57")</f>
        <v>https://nptel.ac.in/noc/courses/noc19/SEM2/noc19-cs57</v>
      </c>
      <c r="Q57" s="46" t="str">
        <f>HYPERLINK("https://nptel.ac.in/courses/106/106/106106211/","https://nptel.ac.in/courses/106/106/106106211/")</f>
        <v>https://nptel.ac.in/courses/106/106/106106211/</v>
      </c>
      <c r="R57" s="180"/>
      <c r="S57" s="180"/>
      <c r="T57" s="180"/>
      <c r="U57" s="180"/>
      <c r="V57" s="180"/>
      <c r="W57" s="180"/>
      <c r="X57" s="180"/>
      <c r="Y57" s="180"/>
      <c r="Z57" s="180"/>
      <c r="AA57" s="180"/>
    </row>
    <row r="58">
      <c r="A58" s="181">
        <v>57.0</v>
      </c>
      <c r="B58" s="34" t="s">
        <v>700</v>
      </c>
      <c r="C58" s="56" t="s">
        <v>570</v>
      </c>
      <c r="D58" s="47" t="s">
        <v>701</v>
      </c>
      <c r="E58" s="97" t="s">
        <v>702</v>
      </c>
      <c r="F58" s="48" t="s">
        <v>120</v>
      </c>
      <c r="G58" s="36" t="s">
        <v>39</v>
      </c>
      <c r="H58" s="43" t="s">
        <v>40</v>
      </c>
      <c r="I58" s="37">
        <v>44088.0</v>
      </c>
      <c r="J58" s="37">
        <v>44141.0</v>
      </c>
      <c r="K58" s="38">
        <v>44184.0</v>
      </c>
      <c r="L58" s="39" t="s">
        <v>48</v>
      </c>
      <c r="M58" s="39" t="s">
        <v>49</v>
      </c>
      <c r="N58" s="39" t="s">
        <v>50</v>
      </c>
      <c r="O58" s="45" t="s">
        <v>703</v>
      </c>
      <c r="P58" s="42"/>
      <c r="Q58" s="42"/>
      <c r="R58" s="180"/>
      <c r="S58" s="180"/>
      <c r="T58" s="180"/>
      <c r="U58" s="180"/>
      <c r="V58" s="180"/>
      <c r="W58" s="180"/>
      <c r="X58" s="180"/>
      <c r="Y58" s="180"/>
      <c r="Z58" s="180"/>
      <c r="AA58" s="180"/>
    </row>
    <row r="59">
      <c r="A59" s="181">
        <v>58.0</v>
      </c>
      <c r="B59" s="34" t="s">
        <v>717</v>
      </c>
      <c r="C59" s="56" t="s">
        <v>570</v>
      </c>
      <c r="D59" s="72" t="s">
        <v>718</v>
      </c>
      <c r="E59" s="104" t="s">
        <v>719</v>
      </c>
      <c r="F59" s="36" t="s">
        <v>57</v>
      </c>
      <c r="G59" s="43" t="s">
        <v>4</v>
      </c>
      <c r="H59" s="43" t="s">
        <v>47</v>
      </c>
      <c r="I59" s="37">
        <v>44088.0</v>
      </c>
      <c r="J59" s="37">
        <v>44169.0</v>
      </c>
      <c r="K59" s="38">
        <v>44184.0</v>
      </c>
      <c r="L59" s="60" t="s">
        <v>28</v>
      </c>
      <c r="M59" s="39" t="s">
        <v>41</v>
      </c>
      <c r="N59" s="40" t="s">
        <v>42</v>
      </c>
      <c r="O59" s="45" t="s">
        <v>720</v>
      </c>
      <c r="P59" s="44" t="s">
        <v>721</v>
      </c>
      <c r="Q59" s="44" t="s">
        <v>722</v>
      </c>
      <c r="R59" s="180"/>
      <c r="S59" s="180"/>
      <c r="T59" s="180"/>
      <c r="U59" s="180"/>
      <c r="V59" s="180"/>
      <c r="W59" s="180"/>
      <c r="X59" s="180"/>
      <c r="Y59" s="180"/>
      <c r="Z59" s="180"/>
      <c r="AA59" s="180"/>
    </row>
    <row r="60">
      <c r="A60" s="181">
        <v>59.0</v>
      </c>
      <c r="B60" s="34" t="s">
        <v>736</v>
      </c>
      <c r="C60" s="56" t="s">
        <v>570</v>
      </c>
      <c r="D60" s="107" t="s">
        <v>737</v>
      </c>
      <c r="E60" s="108" t="s">
        <v>609</v>
      </c>
      <c r="F60" s="109" t="s">
        <v>738</v>
      </c>
      <c r="G60" s="69" t="s">
        <v>263</v>
      </c>
      <c r="H60" s="70" t="s">
        <v>47</v>
      </c>
      <c r="I60" s="37">
        <v>44088.0</v>
      </c>
      <c r="J60" s="37">
        <v>44141.0</v>
      </c>
      <c r="K60" s="38">
        <v>44184.0</v>
      </c>
      <c r="L60" s="39" t="s">
        <v>48</v>
      </c>
      <c r="M60" s="39" t="s">
        <v>41</v>
      </c>
      <c r="N60" s="40" t="s">
        <v>42</v>
      </c>
      <c r="O60" s="55" t="s">
        <v>739</v>
      </c>
      <c r="P60" s="110" t="s">
        <v>740</v>
      </c>
      <c r="Q60" s="110" t="s">
        <v>741</v>
      </c>
      <c r="R60" s="180"/>
      <c r="S60" s="180"/>
      <c r="T60" s="180"/>
      <c r="U60" s="180"/>
      <c r="V60" s="180"/>
      <c r="W60" s="180"/>
      <c r="X60" s="180"/>
      <c r="Y60" s="180"/>
      <c r="Z60" s="180"/>
      <c r="AA60" s="180"/>
    </row>
    <row r="61">
      <c r="A61" s="181">
        <v>60.0</v>
      </c>
      <c r="B61" s="34" t="s">
        <v>742</v>
      </c>
      <c r="C61" s="56" t="s">
        <v>570</v>
      </c>
      <c r="D61" s="111" t="s">
        <v>743</v>
      </c>
      <c r="E61" s="112" t="s">
        <v>744</v>
      </c>
      <c r="F61" s="36" t="s">
        <v>83</v>
      </c>
      <c r="G61" s="43" t="s">
        <v>4</v>
      </c>
      <c r="H61" s="113" t="s">
        <v>40</v>
      </c>
      <c r="I61" s="37">
        <v>44088.0</v>
      </c>
      <c r="J61" s="37">
        <v>44169.0</v>
      </c>
      <c r="K61" s="38">
        <v>44184.0</v>
      </c>
      <c r="L61" s="39" t="s">
        <v>100</v>
      </c>
      <c r="M61" s="39" t="s">
        <v>41</v>
      </c>
      <c r="N61" s="40" t="s">
        <v>42</v>
      </c>
      <c r="O61" s="45" t="s">
        <v>745</v>
      </c>
      <c r="P61" s="42"/>
      <c r="Q61" s="42"/>
      <c r="R61" s="180"/>
      <c r="S61" s="180"/>
      <c r="T61" s="180"/>
      <c r="U61" s="180"/>
      <c r="V61" s="180"/>
      <c r="W61" s="180"/>
      <c r="X61" s="180"/>
      <c r="Y61" s="180"/>
      <c r="Z61" s="180"/>
      <c r="AA61" s="180"/>
    </row>
    <row r="62">
      <c r="A62" s="181">
        <v>61.0</v>
      </c>
      <c r="B62" s="34" t="s">
        <v>746</v>
      </c>
      <c r="C62" s="56" t="s">
        <v>747</v>
      </c>
      <c r="D62" s="47" t="s">
        <v>748</v>
      </c>
      <c r="E62" s="114" t="s">
        <v>749</v>
      </c>
      <c r="F62" s="48" t="s">
        <v>120</v>
      </c>
      <c r="G62" s="43" t="s">
        <v>4</v>
      </c>
      <c r="H62" s="43" t="s">
        <v>47</v>
      </c>
      <c r="I62" s="37">
        <v>44088.0</v>
      </c>
      <c r="J62" s="37">
        <v>44169.0</v>
      </c>
      <c r="K62" s="38">
        <v>44184.0</v>
      </c>
      <c r="L62" s="39" t="s">
        <v>100</v>
      </c>
      <c r="M62" s="39" t="s">
        <v>49</v>
      </c>
      <c r="N62" s="40" t="s">
        <v>42</v>
      </c>
      <c r="O62" s="45" t="s">
        <v>750</v>
      </c>
      <c r="P62" s="46" t="str">
        <f>HYPERLINK("https://nptel.ac.in/noc/courses/noc19/SEM2/noc19-de03","https://nptel.ac.in/noc/courses/noc19/SEM2/noc19-de03")</f>
        <v>https://nptel.ac.in/noc/courses/noc19/SEM2/noc19-de03</v>
      </c>
      <c r="Q62" s="46" t="str">
        <f>HYPERLINK("https://nptel.ac.in/courses/107/103/107103081/","https://nptel.ac.in/courses/107/103/107103081/")</f>
        <v>https://nptel.ac.in/courses/107/103/107103081/</v>
      </c>
      <c r="R62" s="180"/>
      <c r="S62" s="180"/>
      <c r="T62" s="180"/>
      <c r="U62" s="180"/>
      <c r="V62" s="180"/>
      <c r="W62" s="180"/>
      <c r="X62" s="180"/>
      <c r="Y62" s="180"/>
      <c r="Z62" s="180"/>
      <c r="AA62" s="180"/>
    </row>
    <row r="63">
      <c r="A63" s="181">
        <v>62.0</v>
      </c>
      <c r="B63" s="34" t="s">
        <v>759</v>
      </c>
      <c r="C63" s="56" t="s">
        <v>747</v>
      </c>
      <c r="D63" s="47" t="s">
        <v>760</v>
      </c>
      <c r="E63" s="47" t="s">
        <v>761</v>
      </c>
      <c r="F63" s="43" t="s">
        <v>126</v>
      </c>
      <c r="G63" s="43" t="s">
        <v>4</v>
      </c>
      <c r="H63" s="48" t="s">
        <v>40</v>
      </c>
      <c r="I63" s="37">
        <v>44088.0</v>
      </c>
      <c r="J63" s="37">
        <v>44169.0</v>
      </c>
      <c r="K63" s="38">
        <v>44184.0</v>
      </c>
      <c r="L63" s="60" t="s">
        <v>28</v>
      </c>
      <c r="M63" s="39" t="s">
        <v>49</v>
      </c>
      <c r="N63" s="40" t="s">
        <v>42</v>
      </c>
      <c r="O63" s="55" t="s">
        <v>762</v>
      </c>
      <c r="P63" s="42"/>
      <c r="Q63" s="42"/>
      <c r="R63" s="180"/>
      <c r="S63" s="180"/>
      <c r="T63" s="180"/>
      <c r="U63" s="180"/>
      <c r="V63" s="180"/>
      <c r="W63" s="180"/>
      <c r="X63" s="180"/>
      <c r="Y63" s="180"/>
      <c r="Z63" s="180"/>
      <c r="AA63" s="180"/>
    </row>
    <row r="64">
      <c r="A64" s="181">
        <v>63.0</v>
      </c>
      <c r="B64" s="34" t="s">
        <v>771</v>
      </c>
      <c r="C64" s="56" t="s">
        <v>747</v>
      </c>
      <c r="D64" s="116" t="s">
        <v>772</v>
      </c>
      <c r="E64" s="117" t="s">
        <v>773</v>
      </c>
      <c r="F64" s="118" t="s">
        <v>83</v>
      </c>
      <c r="G64" s="118" t="s">
        <v>39</v>
      </c>
      <c r="H64" s="43" t="s">
        <v>47</v>
      </c>
      <c r="I64" s="37">
        <v>44088.0</v>
      </c>
      <c r="J64" s="37">
        <v>44141.0</v>
      </c>
      <c r="K64" s="38">
        <v>44184.0</v>
      </c>
      <c r="L64" s="39" t="s">
        <v>48</v>
      </c>
      <c r="M64" s="39" t="s">
        <v>41</v>
      </c>
      <c r="N64" s="40" t="s">
        <v>42</v>
      </c>
      <c r="O64" s="55" t="s">
        <v>774</v>
      </c>
      <c r="P64" s="44" t="s">
        <v>775</v>
      </c>
      <c r="Q64" s="44" t="s">
        <v>776</v>
      </c>
      <c r="R64" s="180"/>
      <c r="S64" s="180"/>
      <c r="T64" s="180"/>
      <c r="U64" s="180"/>
      <c r="V64" s="180"/>
      <c r="W64" s="180"/>
      <c r="X64" s="180"/>
      <c r="Y64" s="180"/>
      <c r="Z64" s="180"/>
      <c r="AA64" s="180"/>
    </row>
    <row r="65">
      <c r="A65" s="181">
        <v>64.0</v>
      </c>
      <c r="B65" s="34" t="s">
        <v>777</v>
      </c>
      <c r="C65" s="56" t="s">
        <v>747</v>
      </c>
      <c r="D65" s="119" t="s">
        <v>778</v>
      </c>
      <c r="E65" s="47" t="s">
        <v>757</v>
      </c>
      <c r="F65" s="48" t="s">
        <v>83</v>
      </c>
      <c r="G65" s="118" t="s">
        <v>39</v>
      </c>
      <c r="H65" s="48" t="s">
        <v>40</v>
      </c>
      <c r="I65" s="37">
        <v>44088.0</v>
      </c>
      <c r="J65" s="37">
        <v>44141.0</v>
      </c>
      <c r="K65" s="38">
        <v>44184.0</v>
      </c>
      <c r="L65" s="60" t="s">
        <v>28</v>
      </c>
      <c r="M65" s="39" t="s">
        <v>41</v>
      </c>
      <c r="N65" s="40" t="s">
        <v>42</v>
      </c>
      <c r="O65" s="55" t="s">
        <v>779</v>
      </c>
      <c r="P65" s="53"/>
      <c r="Q65" s="53"/>
      <c r="R65" s="180"/>
      <c r="S65" s="180"/>
      <c r="T65" s="180"/>
      <c r="U65" s="180"/>
      <c r="V65" s="180"/>
      <c r="W65" s="180"/>
      <c r="X65" s="180"/>
      <c r="Y65" s="180"/>
      <c r="Z65" s="180"/>
      <c r="AA65" s="180"/>
    </row>
    <row r="66">
      <c r="A66" s="181">
        <v>65.0</v>
      </c>
      <c r="B66" s="34" t="s">
        <v>792</v>
      </c>
      <c r="C66" s="58" t="s">
        <v>781</v>
      </c>
      <c r="D66" s="56" t="s">
        <v>793</v>
      </c>
      <c r="E66" s="56" t="s">
        <v>794</v>
      </c>
      <c r="F66" s="43" t="s">
        <v>38</v>
      </c>
      <c r="G66" s="43" t="s">
        <v>4</v>
      </c>
      <c r="H66" s="43" t="s">
        <v>47</v>
      </c>
      <c r="I66" s="37">
        <v>44088.0</v>
      </c>
      <c r="J66" s="37">
        <v>44169.0</v>
      </c>
      <c r="K66" s="38">
        <v>44184.0</v>
      </c>
      <c r="L66" s="39" t="s">
        <v>28</v>
      </c>
      <c r="M66" s="39" t="s">
        <v>49</v>
      </c>
      <c r="N66" s="40" t="s">
        <v>42</v>
      </c>
      <c r="O66" s="45" t="s">
        <v>795</v>
      </c>
      <c r="P66" s="46" t="str">
        <f>HYPERLINK("https://nptel.ac.in/noc/courses/noc18/SEM2/noc18-ee21","https://nptel.ac.in/noc/courses/noc18/SEM2/noc18-ee21")</f>
        <v>https://nptel.ac.in/noc/courses/noc18/SEM2/noc18-ee21</v>
      </c>
      <c r="Q66" s="46" t="str">
        <f>HYPERLINK("https://nptel.ac.in/courses/117/104/117104118/","https://nptel.ac.in/courses/117/104/117104118/")</f>
        <v>https://nptel.ac.in/courses/117/104/117104118/</v>
      </c>
      <c r="R66" s="180"/>
      <c r="S66" s="180"/>
      <c r="T66" s="180"/>
      <c r="U66" s="180"/>
      <c r="V66" s="180"/>
      <c r="W66" s="180"/>
      <c r="X66" s="180"/>
      <c r="Y66" s="180"/>
      <c r="Z66" s="180"/>
      <c r="AA66" s="180"/>
    </row>
    <row r="67">
      <c r="A67" s="181">
        <v>66.0</v>
      </c>
      <c r="B67" s="34" t="s">
        <v>796</v>
      </c>
      <c r="C67" s="58" t="s">
        <v>781</v>
      </c>
      <c r="D67" s="56" t="s">
        <v>797</v>
      </c>
      <c r="E67" s="56" t="s">
        <v>794</v>
      </c>
      <c r="F67" s="43" t="s">
        <v>38</v>
      </c>
      <c r="G67" s="43" t="s">
        <v>4</v>
      </c>
      <c r="H67" s="43" t="s">
        <v>47</v>
      </c>
      <c r="I67" s="37">
        <v>44088.0</v>
      </c>
      <c r="J67" s="37">
        <v>44169.0</v>
      </c>
      <c r="K67" s="38">
        <v>44184.0</v>
      </c>
      <c r="L67" s="39" t="s">
        <v>28</v>
      </c>
      <c r="M67" s="39" t="s">
        <v>49</v>
      </c>
      <c r="N67" s="40" t="s">
        <v>42</v>
      </c>
      <c r="O67" s="45" t="s">
        <v>798</v>
      </c>
      <c r="P67" s="46" t="str">
        <f>HYPERLINK("https://nptel.ac.in/noc/courses/noc18/SEM2/noc18-ee31","https://nptel.ac.in/noc/courses/noc18/SEM2/noc18-ee31")</f>
        <v>https://nptel.ac.in/noc/courses/noc18/SEM2/noc18-ee31</v>
      </c>
      <c r="Q67" s="46" t="str">
        <f>HYPERLINK("https://nptel.ac.in/courses/108/104/108104112/","https://nptel.ac.in/courses/108/104/108104112/")</f>
        <v>https://nptel.ac.in/courses/108/104/108104112/</v>
      </c>
      <c r="R67" s="180"/>
      <c r="S67" s="180"/>
      <c r="T67" s="180"/>
      <c r="U67" s="180"/>
      <c r="V67" s="180"/>
      <c r="W67" s="180"/>
      <c r="X67" s="180"/>
      <c r="Y67" s="180"/>
      <c r="Z67" s="180"/>
      <c r="AA67" s="180"/>
    </row>
    <row r="68">
      <c r="A68" s="181">
        <v>67.0</v>
      </c>
      <c r="B68" s="34" t="s">
        <v>828</v>
      </c>
      <c r="C68" s="58" t="s">
        <v>781</v>
      </c>
      <c r="D68" s="56" t="s">
        <v>829</v>
      </c>
      <c r="E68" s="56" t="s">
        <v>830</v>
      </c>
      <c r="F68" s="43" t="s">
        <v>57</v>
      </c>
      <c r="G68" s="43" t="s">
        <v>4</v>
      </c>
      <c r="H68" s="43" t="s">
        <v>47</v>
      </c>
      <c r="I68" s="37">
        <v>44088.0</v>
      </c>
      <c r="J68" s="37">
        <v>44169.0</v>
      </c>
      <c r="K68" s="38">
        <v>44184.0</v>
      </c>
      <c r="L68" s="39" t="s">
        <v>48</v>
      </c>
      <c r="M68" s="39" t="s">
        <v>49</v>
      </c>
      <c r="N68" s="39" t="s">
        <v>50</v>
      </c>
      <c r="O68" s="45" t="s">
        <v>831</v>
      </c>
      <c r="P68" s="46" t="str">
        <f>HYPERLINK("https://nptel.ac.in/noc/courses/noc19/SEM2/noc19-ee35","https://nptel.ac.in/noc/courses/noc19/SEM2/noc19-ee35")</f>
        <v>https://nptel.ac.in/noc/courses/noc19/SEM2/noc19-ee35</v>
      </c>
      <c r="Q68" s="46" t="str">
        <f>HYPERLINK("https://nptel.ac.in/courses/108/105/108105112/","https://nptel.ac.in/courses/108/105/108105112/")</f>
        <v>https://nptel.ac.in/courses/108/105/108105112/</v>
      </c>
      <c r="R68" s="180"/>
      <c r="S68" s="180"/>
      <c r="T68" s="180"/>
      <c r="U68" s="180"/>
      <c r="V68" s="180"/>
      <c r="W68" s="180"/>
      <c r="X68" s="180"/>
      <c r="Y68" s="180"/>
      <c r="Z68" s="180"/>
      <c r="AA68" s="180"/>
    </row>
    <row r="69">
      <c r="A69" s="181">
        <v>68.0</v>
      </c>
      <c r="B69" s="34" t="s">
        <v>832</v>
      </c>
      <c r="C69" s="58" t="s">
        <v>781</v>
      </c>
      <c r="D69" s="56" t="s">
        <v>833</v>
      </c>
      <c r="E69" s="56" t="s">
        <v>834</v>
      </c>
      <c r="F69" s="43" t="s">
        <v>57</v>
      </c>
      <c r="G69" s="43" t="s">
        <v>4</v>
      </c>
      <c r="H69" s="43" t="s">
        <v>47</v>
      </c>
      <c r="I69" s="37">
        <v>44088.0</v>
      </c>
      <c r="J69" s="37">
        <v>44169.0</v>
      </c>
      <c r="K69" s="38">
        <v>44184.0</v>
      </c>
      <c r="L69" s="39" t="s">
        <v>48</v>
      </c>
      <c r="M69" s="39" t="s">
        <v>49</v>
      </c>
      <c r="N69" s="39" t="s">
        <v>50</v>
      </c>
      <c r="O69" s="45" t="s">
        <v>835</v>
      </c>
      <c r="P69" s="46" t="str">
        <f>HYPERLINK("https://nptel.ac.in/noc/courses/noc19/SEM2/noc19-ee46","https://nptel.ac.in/noc/courses/noc19/SEM2/noc19-ee46")</f>
        <v>https://nptel.ac.in/noc/courses/noc19/SEM2/noc19-ee46</v>
      </c>
      <c r="Q69" s="46" t="str">
        <f>HYPERLINK("https://nptel.ac.in/courses/117/105/117105143/","https://nptel.ac.in/courses/117/105/117105143/")</f>
        <v>https://nptel.ac.in/courses/117/105/117105143/</v>
      </c>
      <c r="R69" s="180"/>
      <c r="S69" s="180"/>
      <c r="T69" s="180"/>
      <c r="U69" s="180"/>
      <c r="V69" s="180"/>
      <c r="W69" s="180"/>
      <c r="X69" s="180"/>
      <c r="Y69" s="180"/>
      <c r="Z69" s="180"/>
      <c r="AA69" s="180"/>
    </row>
    <row r="70">
      <c r="A70" s="181">
        <v>69.0</v>
      </c>
      <c r="B70" s="34" t="s">
        <v>836</v>
      </c>
      <c r="C70" s="58" t="s">
        <v>781</v>
      </c>
      <c r="D70" s="56" t="s">
        <v>837</v>
      </c>
      <c r="E70" s="56" t="s">
        <v>838</v>
      </c>
      <c r="F70" s="43" t="s">
        <v>57</v>
      </c>
      <c r="G70" s="43" t="s">
        <v>4</v>
      </c>
      <c r="H70" s="43" t="s">
        <v>47</v>
      </c>
      <c r="I70" s="37">
        <v>44088.0</v>
      </c>
      <c r="J70" s="37">
        <v>44169.0</v>
      </c>
      <c r="K70" s="38">
        <v>44184.0</v>
      </c>
      <c r="L70" s="39" t="s">
        <v>48</v>
      </c>
      <c r="M70" s="39" t="s">
        <v>49</v>
      </c>
      <c r="N70" s="39" t="s">
        <v>50</v>
      </c>
      <c r="O70" s="45" t="s">
        <v>839</v>
      </c>
      <c r="P70" s="46" t="str">
        <f>HYPERLINK("https://nptel.ac.in/noc/courses/noc19/SEM2/noc19-ee51","https://nptel.ac.in/noc/courses/noc19/SEM2/noc19-ee51")</f>
        <v>https://nptel.ac.in/noc/courses/noc19/SEM2/noc19-ee51</v>
      </c>
      <c r="Q70" s="46" t="str">
        <f>HYPERLINK("https://nptel.ac.in/courses/108/105/108105113/","https://nptel.ac.in/courses/108/105/108105113/")</f>
        <v>https://nptel.ac.in/courses/108/105/108105113/</v>
      </c>
      <c r="R70" s="180"/>
      <c r="S70" s="180"/>
      <c r="T70" s="180"/>
      <c r="U70" s="180"/>
      <c r="V70" s="180"/>
      <c r="W70" s="180"/>
      <c r="X70" s="180"/>
      <c r="Y70" s="180"/>
      <c r="Z70" s="180"/>
      <c r="AA70" s="180"/>
    </row>
    <row r="71">
      <c r="A71" s="181">
        <v>70.0</v>
      </c>
      <c r="B71" s="34" t="s">
        <v>847</v>
      </c>
      <c r="C71" s="58" t="s">
        <v>781</v>
      </c>
      <c r="D71" s="47" t="s">
        <v>848</v>
      </c>
      <c r="E71" s="47" t="s">
        <v>849</v>
      </c>
      <c r="F71" s="43" t="s">
        <v>57</v>
      </c>
      <c r="G71" s="43" t="s">
        <v>4</v>
      </c>
      <c r="H71" s="43" t="s">
        <v>40</v>
      </c>
      <c r="I71" s="37">
        <v>44088.0</v>
      </c>
      <c r="J71" s="37">
        <v>44169.0</v>
      </c>
      <c r="K71" s="38">
        <v>44184.0</v>
      </c>
      <c r="L71" s="39" t="s">
        <v>28</v>
      </c>
      <c r="M71" s="39" t="s">
        <v>49</v>
      </c>
      <c r="N71" s="40" t="s">
        <v>42</v>
      </c>
      <c r="O71" s="45" t="s">
        <v>850</v>
      </c>
      <c r="P71" s="42"/>
      <c r="Q71" s="42"/>
      <c r="R71" s="180"/>
      <c r="S71" s="180"/>
      <c r="T71" s="180"/>
      <c r="U71" s="180"/>
      <c r="V71" s="180"/>
      <c r="W71" s="180"/>
      <c r="X71" s="180"/>
      <c r="Y71" s="180"/>
      <c r="Z71" s="180"/>
      <c r="AA71" s="180"/>
    </row>
    <row r="72">
      <c r="A72" s="181">
        <v>71.0</v>
      </c>
      <c r="B72" s="34" t="s">
        <v>855</v>
      </c>
      <c r="C72" s="58" t="s">
        <v>781</v>
      </c>
      <c r="D72" s="56" t="s">
        <v>856</v>
      </c>
      <c r="E72" s="56" t="s">
        <v>597</v>
      </c>
      <c r="F72" s="43" t="s">
        <v>57</v>
      </c>
      <c r="G72" s="43" t="s">
        <v>4</v>
      </c>
      <c r="H72" s="43" t="s">
        <v>47</v>
      </c>
      <c r="I72" s="37">
        <v>44088.0</v>
      </c>
      <c r="J72" s="37">
        <v>44169.0</v>
      </c>
      <c r="K72" s="38">
        <v>44184.0</v>
      </c>
      <c r="L72" s="39" t="s">
        <v>28</v>
      </c>
      <c r="M72" s="39" t="s">
        <v>41</v>
      </c>
      <c r="N72" s="40" t="s">
        <v>42</v>
      </c>
      <c r="O72" s="45" t="s">
        <v>857</v>
      </c>
      <c r="P72" s="46" t="str">
        <f>HYPERLINK("https://nptel.ac.in/noc/courses/noc19/SEM2/noc19-ee55","https://nptel.ac.in/noc/courses/noc19/SEM2/noc19-ee55")</f>
        <v>https://nptel.ac.in/noc/courses/noc19/SEM2/noc19-ee55</v>
      </c>
      <c r="Q72" s="46" t="str">
        <f>HYPERLINK("https://nptel.ac.in/courses/117/105/117105135/","https://nptel.ac.in/courses/117/105/117105135/")</f>
        <v>https://nptel.ac.in/courses/117/105/117105135/</v>
      </c>
      <c r="R72" s="180"/>
      <c r="S72" s="180"/>
      <c r="T72" s="180"/>
      <c r="U72" s="180"/>
      <c r="V72" s="180"/>
      <c r="W72" s="180"/>
      <c r="X72" s="180"/>
      <c r="Y72" s="180"/>
      <c r="Z72" s="180"/>
      <c r="AA72" s="180"/>
    </row>
    <row r="73">
      <c r="A73" s="181">
        <v>72.0</v>
      </c>
      <c r="B73" s="34" t="s">
        <v>858</v>
      </c>
      <c r="C73" s="58" t="s">
        <v>781</v>
      </c>
      <c r="D73" s="56" t="s">
        <v>859</v>
      </c>
      <c r="E73" s="56" t="s">
        <v>838</v>
      </c>
      <c r="F73" s="43" t="s">
        <v>57</v>
      </c>
      <c r="G73" s="43" t="s">
        <v>4</v>
      </c>
      <c r="H73" s="43" t="s">
        <v>47</v>
      </c>
      <c r="I73" s="37">
        <v>44088.0</v>
      </c>
      <c r="J73" s="37">
        <v>44169.0</v>
      </c>
      <c r="K73" s="38">
        <v>44184.0</v>
      </c>
      <c r="L73" s="39" t="s">
        <v>28</v>
      </c>
      <c r="M73" s="39" t="s">
        <v>49</v>
      </c>
      <c r="N73" s="40" t="s">
        <v>42</v>
      </c>
      <c r="O73" s="45" t="s">
        <v>860</v>
      </c>
      <c r="P73" s="46" t="str">
        <f>HYPERLINK("https://nptel.ac.in/noc/courses/noc17/SEM1/noc17-ec02","https://nptel.ac.in/noc/courses/noc17/SEM1/noc17-ec02")</f>
        <v>https://nptel.ac.in/noc/courses/noc17/SEM1/noc17-ec02</v>
      </c>
      <c r="Q73" s="46" t="str">
        <f>HYPERLINK("https://nptel.ac.in/courses/117/105/117105137/","https://nptel.ac.in/courses/117/105/117105137/")</f>
        <v>https://nptel.ac.in/courses/117/105/117105137/</v>
      </c>
      <c r="R73" s="180"/>
      <c r="S73" s="180"/>
      <c r="T73" s="180"/>
      <c r="U73" s="180"/>
      <c r="V73" s="180"/>
      <c r="W73" s="180"/>
      <c r="X73" s="180"/>
      <c r="Y73" s="180"/>
      <c r="Z73" s="180"/>
      <c r="AA73" s="180"/>
    </row>
    <row r="74">
      <c r="A74" s="181">
        <v>73.0</v>
      </c>
      <c r="B74" s="34" t="s">
        <v>861</v>
      </c>
      <c r="C74" s="56" t="s">
        <v>781</v>
      </c>
      <c r="D74" s="56" t="s">
        <v>862</v>
      </c>
      <c r="E74" s="56" t="s">
        <v>863</v>
      </c>
      <c r="F74" s="43" t="s">
        <v>203</v>
      </c>
      <c r="G74" s="43" t="s">
        <v>4</v>
      </c>
      <c r="H74" s="43" t="s">
        <v>47</v>
      </c>
      <c r="I74" s="37">
        <v>44088.0</v>
      </c>
      <c r="J74" s="37">
        <v>44169.0</v>
      </c>
      <c r="K74" s="38">
        <v>44184.0</v>
      </c>
      <c r="L74" s="39" t="s">
        <v>28</v>
      </c>
      <c r="M74" s="39" t="s">
        <v>49</v>
      </c>
      <c r="N74" s="40" t="s">
        <v>42</v>
      </c>
      <c r="O74" s="45" t="s">
        <v>864</v>
      </c>
      <c r="P74" s="46" t="str">
        <f>HYPERLINK("https://nptel.ac.in/noc/courses/noc18/SEM2/noc18-ee32","https://nptel.ac.in/noc/courses/noc18/SEM2/noc18-ee32")</f>
        <v>https://nptel.ac.in/noc/courses/noc18/SEM2/noc18-ee32</v>
      </c>
      <c r="Q74" s="46" t="str">
        <f>HYPERLINK("https://nptel.ac.in/courses/108/108/108108112/","https://nptel.ac.in/courses/108/108/108108112/")</f>
        <v>https://nptel.ac.in/courses/108/108/108108112/</v>
      </c>
      <c r="R74" s="180"/>
      <c r="S74" s="180"/>
      <c r="T74" s="180"/>
      <c r="U74" s="180"/>
      <c r="V74" s="180"/>
      <c r="W74" s="180"/>
      <c r="X74" s="180"/>
      <c r="Y74" s="180"/>
      <c r="Z74" s="180"/>
      <c r="AA74" s="180"/>
    </row>
    <row r="75">
      <c r="A75" s="181">
        <v>74.0</v>
      </c>
      <c r="B75" s="34" t="s">
        <v>865</v>
      </c>
      <c r="C75" s="56" t="s">
        <v>781</v>
      </c>
      <c r="D75" s="47" t="s">
        <v>866</v>
      </c>
      <c r="E75" s="47" t="s">
        <v>867</v>
      </c>
      <c r="F75" s="43" t="s">
        <v>38</v>
      </c>
      <c r="G75" s="36" t="s">
        <v>39</v>
      </c>
      <c r="H75" s="43" t="s">
        <v>40</v>
      </c>
      <c r="I75" s="37">
        <v>44088.0</v>
      </c>
      <c r="J75" s="37">
        <v>44141.0</v>
      </c>
      <c r="K75" s="38">
        <v>44184.0</v>
      </c>
      <c r="L75" s="39" t="s">
        <v>100</v>
      </c>
      <c r="M75" s="39" t="s">
        <v>41</v>
      </c>
      <c r="N75" s="40" t="s">
        <v>42</v>
      </c>
      <c r="O75" s="45" t="s">
        <v>868</v>
      </c>
      <c r="P75" s="42"/>
      <c r="Q75" s="42"/>
      <c r="R75" s="180"/>
      <c r="S75" s="180"/>
      <c r="T75" s="180"/>
      <c r="U75" s="180"/>
      <c r="V75" s="180"/>
      <c r="W75" s="180"/>
      <c r="X75" s="180"/>
      <c r="Y75" s="180"/>
      <c r="Z75" s="180"/>
      <c r="AA75" s="180"/>
    </row>
    <row r="76">
      <c r="A76" s="181">
        <v>75.0</v>
      </c>
      <c r="B76" s="34" t="s">
        <v>881</v>
      </c>
      <c r="C76" s="56" t="s">
        <v>781</v>
      </c>
      <c r="D76" s="59" t="s">
        <v>882</v>
      </c>
      <c r="E76" s="59" t="s">
        <v>883</v>
      </c>
      <c r="F76" s="43" t="s">
        <v>126</v>
      </c>
      <c r="G76" s="43" t="s">
        <v>4</v>
      </c>
      <c r="H76" s="120" t="s">
        <v>47</v>
      </c>
      <c r="I76" s="37">
        <v>44088.0</v>
      </c>
      <c r="J76" s="37">
        <v>44169.0</v>
      </c>
      <c r="K76" s="38">
        <v>44184.0</v>
      </c>
      <c r="L76" s="39" t="s">
        <v>100</v>
      </c>
      <c r="M76" s="39" t="s">
        <v>49</v>
      </c>
      <c r="N76" s="40" t="s">
        <v>42</v>
      </c>
      <c r="O76" s="45" t="s">
        <v>884</v>
      </c>
      <c r="P76" s="42"/>
      <c r="Q76" s="61" t="s">
        <v>885</v>
      </c>
      <c r="R76" s="180"/>
      <c r="S76" s="180"/>
      <c r="T76" s="180"/>
      <c r="U76" s="180"/>
      <c r="V76" s="180"/>
      <c r="W76" s="180"/>
      <c r="X76" s="180"/>
      <c r="Y76" s="180"/>
      <c r="Z76" s="180"/>
      <c r="AA76" s="180"/>
    </row>
    <row r="77">
      <c r="A77" s="181">
        <v>76.0</v>
      </c>
      <c r="B77" s="34" t="s">
        <v>906</v>
      </c>
      <c r="C77" s="56" t="s">
        <v>781</v>
      </c>
      <c r="D77" s="58" t="s">
        <v>907</v>
      </c>
      <c r="E77" s="58" t="s">
        <v>908</v>
      </c>
      <c r="F77" s="57" t="s">
        <v>147</v>
      </c>
      <c r="G77" s="43" t="s">
        <v>4</v>
      </c>
      <c r="H77" s="43" t="s">
        <v>47</v>
      </c>
      <c r="I77" s="37">
        <v>44088.0</v>
      </c>
      <c r="J77" s="37">
        <v>44169.0</v>
      </c>
      <c r="K77" s="38">
        <v>44184.0</v>
      </c>
      <c r="L77" s="39" t="s">
        <v>28</v>
      </c>
      <c r="M77" s="39" t="s">
        <v>41</v>
      </c>
      <c r="N77" s="40" t="s">
        <v>42</v>
      </c>
      <c r="O77" s="45" t="s">
        <v>909</v>
      </c>
      <c r="P77" s="46" t="str">
        <f>HYPERLINK("https://nptel.ac.in/noc/courses/noc19/SEM1/noc19-ee13","https://nptel.ac.in/noc/courses/noc19/SEM1/noc19-ee13")</f>
        <v>https://nptel.ac.in/noc/courses/noc19/SEM1/noc19-ee13</v>
      </c>
      <c r="Q77" s="46" t="str">
        <f>HYPERLINK("https://nptel.ac.in/courses/108/107/108107127/","https://nptel.ac.in/courses/108/107/108107127/")</f>
        <v>https://nptel.ac.in/courses/108/107/108107127/</v>
      </c>
      <c r="R77" s="180"/>
      <c r="S77" s="180"/>
      <c r="T77" s="180"/>
      <c r="U77" s="180"/>
      <c r="V77" s="180"/>
      <c r="W77" s="180"/>
      <c r="X77" s="180"/>
      <c r="Y77" s="180"/>
      <c r="Z77" s="180"/>
      <c r="AA77" s="180"/>
    </row>
    <row r="78">
      <c r="A78" s="181">
        <v>77.0</v>
      </c>
      <c r="B78" s="34" t="s">
        <v>910</v>
      </c>
      <c r="C78" s="56" t="s">
        <v>781</v>
      </c>
      <c r="D78" s="58" t="s">
        <v>911</v>
      </c>
      <c r="E78" s="58" t="s">
        <v>912</v>
      </c>
      <c r="F78" s="57" t="s">
        <v>430</v>
      </c>
      <c r="G78" s="57" t="s">
        <v>4</v>
      </c>
      <c r="H78" s="57" t="s">
        <v>47</v>
      </c>
      <c r="I78" s="37">
        <v>44088.0</v>
      </c>
      <c r="J78" s="37">
        <v>44169.0</v>
      </c>
      <c r="K78" s="38">
        <v>44184.0</v>
      </c>
      <c r="L78" s="39" t="s">
        <v>48</v>
      </c>
      <c r="M78" s="39" t="s">
        <v>49</v>
      </c>
      <c r="N78" s="39" t="s">
        <v>50</v>
      </c>
      <c r="O78" s="45" t="s">
        <v>913</v>
      </c>
      <c r="P78" s="46" t="str">
        <f>HYPERLINK("https://nptel.ac.in/noc/courses/noc19/SEM2/noc19-ee38","https://nptel.ac.in/noc/courses/noc19/SEM2/noc19-ee38")</f>
        <v>https://nptel.ac.in/noc/courses/noc19/SEM2/noc19-ee38</v>
      </c>
      <c r="Q78" s="46" t="str">
        <f>HYPERLINK("https://nptel.ac.in/courses/108/102/108102112/","https://nptel.ac.in/courses/108/102/108102112/")</f>
        <v>https://nptel.ac.in/courses/108/102/108102112/</v>
      </c>
      <c r="R78" s="180"/>
      <c r="S78" s="180"/>
      <c r="T78" s="180"/>
      <c r="U78" s="180"/>
      <c r="V78" s="180"/>
      <c r="W78" s="180"/>
      <c r="X78" s="180"/>
      <c r="Y78" s="180"/>
      <c r="Z78" s="180"/>
      <c r="AA78" s="180"/>
    </row>
    <row r="79">
      <c r="A79" s="181">
        <v>78.0</v>
      </c>
      <c r="B79" s="34" t="s">
        <v>922</v>
      </c>
      <c r="C79" s="56" t="s">
        <v>781</v>
      </c>
      <c r="D79" s="47" t="s">
        <v>923</v>
      </c>
      <c r="E79" s="34" t="s">
        <v>809</v>
      </c>
      <c r="F79" s="121" t="s">
        <v>126</v>
      </c>
      <c r="G79" s="43" t="s">
        <v>4</v>
      </c>
      <c r="H79" s="43" t="s">
        <v>47</v>
      </c>
      <c r="I79" s="37">
        <v>44088.0</v>
      </c>
      <c r="J79" s="37">
        <v>44169.0</v>
      </c>
      <c r="K79" s="38">
        <v>44184.0</v>
      </c>
      <c r="L79" s="39" t="s">
        <v>28</v>
      </c>
      <c r="M79" s="39" t="s">
        <v>41</v>
      </c>
      <c r="N79" s="40" t="s">
        <v>42</v>
      </c>
      <c r="O79" s="45" t="s">
        <v>924</v>
      </c>
      <c r="P79" s="46" t="str">
        <f>HYPERLINK("https://nptel.ac.in/noc/courses/noc19/SEM2/noc19-ee43","https://nptel.ac.in/noc/courses/noc19/SEM2/noc19-ee43")</f>
        <v>https://nptel.ac.in/noc/courses/noc19/SEM2/noc19-ee43</v>
      </c>
      <c r="Q79" s="44" t="s">
        <v>925</v>
      </c>
      <c r="R79" s="180"/>
      <c r="S79" s="180"/>
      <c r="T79" s="180"/>
      <c r="U79" s="180"/>
      <c r="V79" s="180"/>
      <c r="W79" s="180"/>
      <c r="X79" s="180"/>
      <c r="Y79" s="180"/>
      <c r="Z79" s="180"/>
      <c r="AA79" s="180"/>
    </row>
    <row r="80">
      <c r="A80" s="181">
        <v>79.0</v>
      </c>
      <c r="B80" s="34" t="s">
        <v>932</v>
      </c>
      <c r="C80" s="56" t="s">
        <v>781</v>
      </c>
      <c r="D80" s="71" t="s">
        <v>933</v>
      </c>
      <c r="E80" s="68" t="s">
        <v>934</v>
      </c>
      <c r="F80" s="69" t="s">
        <v>38</v>
      </c>
      <c r="G80" s="69" t="s">
        <v>263</v>
      </c>
      <c r="H80" s="70" t="s">
        <v>47</v>
      </c>
      <c r="I80" s="37">
        <v>44088.0</v>
      </c>
      <c r="J80" s="37">
        <v>44141.0</v>
      </c>
      <c r="K80" s="38">
        <v>44184.0</v>
      </c>
      <c r="L80" s="39" t="s">
        <v>28</v>
      </c>
      <c r="M80" s="39" t="s">
        <v>41</v>
      </c>
      <c r="N80" s="40" t="s">
        <v>42</v>
      </c>
      <c r="O80" s="45" t="s">
        <v>935</v>
      </c>
      <c r="P80" s="66" t="s">
        <v>936</v>
      </c>
      <c r="Q80" s="66" t="s">
        <v>937</v>
      </c>
      <c r="R80" s="180"/>
      <c r="S80" s="180"/>
      <c r="T80" s="180"/>
      <c r="U80" s="180"/>
      <c r="V80" s="180"/>
      <c r="W80" s="180"/>
      <c r="X80" s="180"/>
      <c r="Y80" s="180"/>
      <c r="Z80" s="180"/>
      <c r="AA80" s="180"/>
    </row>
    <row r="81">
      <c r="A81" s="181">
        <v>80.0</v>
      </c>
      <c r="B81" s="34" t="s">
        <v>982</v>
      </c>
      <c r="C81" s="56" t="s">
        <v>962</v>
      </c>
      <c r="D81" s="56" t="s">
        <v>983</v>
      </c>
      <c r="E81" s="56" t="s">
        <v>984</v>
      </c>
      <c r="F81" s="43" t="s">
        <v>126</v>
      </c>
      <c r="G81" s="43" t="s">
        <v>4</v>
      </c>
      <c r="H81" s="43" t="s">
        <v>47</v>
      </c>
      <c r="I81" s="37">
        <v>44088.0</v>
      </c>
      <c r="J81" s="37">
        <v>44169.0</v>
      </c>
      <c r="K81" s="38">
        <v>44184.0</v>
      </c>
      <c r="L81" s="39" t="s">
        <v>28</v>
      </c>
      <c r="M81" s="39" t="s">
        <v>41</v>
      </c>
      <c r="N81" s="40" t="s">
        <v>42</v>
      </c>
      <c r="O81" s="45" t="s">
        <v>985</v>
      </c>
      <c r="P81" s="46" t="str">
        <f>HYPERLINK("https://nptel.ac.in/noc/courses/noc19/SEM2/noc19-hs48","https://nptel.ac.in/noc/courses/noc19/SEM2/noc19-hs48")</f>
        <v>https://nptel.ac.in/noc/courses/noc19/SEM2/noc19-hs48</v>
      </c>
      <c r="Q81" s="46" t="str">
        <f>HYPERLINK("https://nptel.ac.in/courses/109/106/109106138/","https://nptel.ac.in/courses/109/106/109106138/")</f>
        <v>https://nptel.ac.in/courses/109/106/109106138/</v>
      </c>
      <c r="R81" s="180"/>
      <c r="S81" s="180"/>
      <c r="T81" s="180"/>
      <c r="U81" s="180"/>
      <c r="V81" s="180"/>
      <c r="W81" s="180"/>
      <c r="X81" s="180"/>
      <c r="Y81" s="180"/>
      <c r="Z81" s="180"/>
      <c r="AA81" s="180"/>
    </row>
    <row r="82">
      <c r="A82" s="181">
        <v>81.0</v>
      </c>
      <c r="B82" s="34" t="s">
        <v>991</v>
      </c>
      <c r="C82" s="56" t="s">
        <v>962</v>
      </c>
      <c r="D82" s="56" t="s">
        <v>992</v>
      </c>
      <c r="E82" s="47" t="s">
        <v>993</v>
      </c>
      <c r="F82" s="43" t="s">
        <v>126</v>
      </c>
      <c r="G82" s="43" t="s">
        <v>4</v>
      </c>
      <c r="H82" s="43" t="s">
        <v>47</v>
      </c>
      <c r="I82" s="37">
        <v>44088.0</v>
      </c>
      <c r="J82" s="37">
        <v>44169.0</v>
      </c>
      <c r="K82" s="38">
        <v>44184.0</v>
      </c>
      <c r="L82" s="39" t="s">
        <v>28</v>
      </c>
      <c r="M82" s="39" t="s">
        <v>29</v>
      </c>
      <c r="N82" s="40" t="s">
        <v>42</v>
      </c>
      <c r="O82" s="45" t="s">
        <v>994</v>
      </c>
      <c r="P82" s="46" t="str">
        <f>HYPERLINK("https://nptel.ac.in/noc/courses/noc19/SEM2/noc19-hs45","https://nptel.ac.in/noc/courses/noc19/SEM2/noc19-hs45")</f>
        <v>https://nptel.ac.in/noc/courses/noc19/SEM2/noc19-hs45</v>
      </c>
      <c r="Q82" s="46" t="str">
        <f>HYPERLINK("https://nptel.ac.in/courses/109/106/109106114/","https://nptel.ac.in/courses/109/106/109106114/")</f>
        <v>https://nptel.ac.in/courses/109/106/109106114/</v>
      </c>
      <c r="R82" s="180"/>
      <c r="S82" s="180"/>
      <c r="T82" s="180"/>
      <c r="U82" s="180"/>
      <c r="V82" s="180"/>
      <c r="W82" s="180"/>
      <c r="X82" s="180"/>
      <c r="Y82" s="180"/>
      <c r="Z82" s="180"/>
      <c r="AA82" s="180"/>
    </row>
    <row r="83">
      <c r="A83" s="181">
        <v>82.0</v>
      </c>
      <c r="B83" s="34" t="s">
        <v>1006</v>
      </c>
      <c r="C83" s="56" t="s">
        <v>962</v>
      </c>
      <c r="D83" s="56" t="s">
        <v>1007</v>
      </c>
      <c r="E83" s="47" t="s">
        <v>1001</v>
      </c>
      <c r="F83" s="43" t="s">
        <v>126</v>
      </c>
      <c r="G83" s="43" t="s">
        <v>4</v>
      </c>
      <c r="H83" s="43" t="s">
        <v>47</v>
      </c>
      <c r="I83" s="37">
        <v>44088.0</v>
      </c>
      <c r="J83" s="37">
        <v>44169.0</v>
      </c>
      <c r="K83" s="38">
        <v>44184.0</v>
      </c>
      <c r="L83" s="39" t="s">
        <v>28</v>
      </c>
      <c r="M83" s="39" t="s">
        <v>41</v>
      </c>
      <c r="N83" s="40" t="s">
        <v>42</v>
      </c>
      <c r="O83" s="45" t="s">
        <v>1008</v>
      </c>
      <c r="P83" s="46" t="str">
        <f>HYPERLINK("https://nptel.ac.in/noc/courses/noc20/SEM1/noc20-hs26","https://nptel.ac.in/noc/courses/noc20/SEM1/noc20-hs26")</f>
        <v>https://nptel.ac.in/noc/courses/noc20/SEM1/noc20-hs26</v>
      </c>
      <c r="Q83" s="46" t="str">
        <f>HYPERLINK("https://nptel.ac.in/courses/110/106/110106081/","https://nptel.ac.in/courses/110/106/110106081/")</f>
        <v>https://nptel.ac.in/courses/110/106/110106081/</v>
      </c>
      <c r="R83" s="180"/>
      <c r="S83" s="180"/>
      <c r="T83" s="180"/>
      <c r="U83" s="180"/>
      <c r="V83" s="180"/>
      <c r="W83" s="180"/>
      <c r="X83" s="180"/>
      <c r="Y83" s="180"/>
      <c r="Z83" s="180"/>
      <c r="AA83" s="180"/>
    </row>
    <row r="84">
      <c r="A84" s="181">
        <v>83.0</v>
      </c>
      <c r="B84" s="34" t="s">
        <v>1017</v>
      </c>
      <c r="C84" s="56" t="s">
        <v>962</v>
      </c>
      <c r="D84" s="56" t="s">
        <v>1018</v>
      </c>
      <c r="E84" s="56" t="s">
        <v>1019</v>
      </c>
      <c r="F84" s="43" t="s">
        <v>126</v>
      </c>
      <c r="G84" s="43" t="s">
        <v>4</v>
      </c>
      <c r="H84" s="43" t="s">
        <v>47</v>
      </c>
      <c r="I84" s="37">
        <v>44088.0</v>
      </c>
      <c r="J84" s="37">
        <v>44169.0</v>
      </c>
      <c r="K84" s="38">
        <v>44184.0</v>
      </c>
      <c r="L84" s="39" t="s">
        <v>28</v>
      </c>
      <c r="M84" s="39" t="s">
        <v>41</v>
      </c>
      <c r="N84" s="40" t="s">
        <v>42</v>
      </c>
      <c r="O84" s="45" t="s">
        <v>1020</v>
      </c>
      <c r="P84" s="46" t="str">
        <f>HYPERLINK("https://nptel.ac.in/noc/courses/noc19/SEM1/noc19-hs26","https://nptel.ac.in/noc/courses/noc19/SEM1/noc19-hs26")</f>
        <v>https://nptel.ac.in/noc/courses/noc19/SEM1/noc19-hs26</v>
      </c>
      <c r="Q84" s="46" t="str">
        <f>HYPERLINK("https://nptel.ac.in/courses/109/106/109106146/","https://nptel.ac.in/courses/109/106/109106146/")</f>
        <v>https://nptel.ac.in/courses/109/106/109106146/</v>
      </c>
      <c r="R84" s="180"/>
      <c r="S84" s="180"/>
      <c r="T84" s="180"/>
      <c r="U84" s="180"/>
      <c r="V84" s="180"/>
      <c r="W84" s="180"/>
      <c r="X84" s="180"/>
      <c r="Y84" s="180"/>
      <c r="Z84" s="180"/>
      <c r="AA84" s="180"/>
    </row>
    <row r="85">
      <c r="A85" s="181">
        <v>84.0</v>
      </c>
      <c r="B85" s="34" t="s">
        <v>1021</v>
      </c>
      <c r="C85" s="56" t="s">
        <v>962</v>
      </c>
      <c r="D85" s="47" t="s">
        <v>1022</v>
      </c>
      <c r="E85" s="56" t="s">
        <v>1019</v>
      </c>
      <c r="F85" s="43" t="s">
        <v>126</v>
      </c>
      <c r="G85" s="36" t="s">
        <v>39</v>
      </c>
      <c r="H85" s="43" t="s">
        <v>47</v>
      </c>
      <c r="I85" s="37">
        <v>44088.0</v>
      </c>
      <c r="J85" s="37">
        <v>44141.0</v>
      </c>
      <c r="K85" s="38">
        <v>44184.0</v>
      </c>
      <c r="L85" s="39" t="s">
        <v>28</v>
      </c>
      <c r="M85" s="39" t="s">
        <v>41</v>
      </c>
      <c r="N85" s="40" t="s">
        <v>42</v>
      </c>
      <c r="O85" s="45" t="s">
        <v>1023</v>
      </c>
      <c r="P85" s="46" t="str">
        <f>HYPERLINK("https://nptel.ac.in/noc/courses/noc17/SEM2/noc17-hs27","https://nptel.ac.in/noc/courses/noc17/SEM2/noc17-hs27")</f>
        <v>https://nptel.ac.in/noc/courses/noc17/SEM2/noc17-hs27</v>
      </c>
      <c r="Q85" s="46" t="str">
        <f>HYPERLINK("https://nptel.ac.in/courses/109/103/109103122/","https://nptel.ac.in/courses/109/103/109103122/")</f>
        <v>https://nptel.ac.in/courses/109/103/109103122/</v>
      </c>
      <c r="R85" s="180"/>
      <c r="S85" s="180"/>
      <c r="T85" s="180"/>
      <c r="U85" s="180"/>
      <c r="V85" s="180"/>
      <c r="W85" s="180"/>
      <c r="X85" s="180"/>
      <c r="Y85" s="180"/>
      <c r="Z85" s="180"/>
      <c r="AA85" s="180"/>
    </row>
    <row r="86">
      <c r="A86" s="181">
        <v>85.0</v>
      </c>
      <c r="B86" s="34" t="s">
        <v>1028</v>
      </c>
      <c r="C86" s="56" t="s">
        <v>962</v>
      </c>
      <c r="D86" s="56" t="s">
        <v>1029</v>
      </c>
      <c r="E86" s="56" t="s">
        <v>1030</v>
      </c>
      <c r="F86" s="48" t="s">
        <v>120</v>
      </c>
      <c r="G86" s="43" t="s">
        <v>4</v>
      </c>
      <c r="H86" s="43" t="s">
        <v>40</v>
      </c>
      <c r="I86" s="37">
        <v>44088.0</v>
      </c>
      <c r="J86" s="37">
        <v>44169.0</v>
      </c>
      <c r="K86" s="38">
        <v>44184.0</v>
      </c>
      <c r="L86" s="39" t="s">
        <v>28</v>
      </c>
      <c r="M86" s="39" t="s">
        <v>41</v>
      </c>
      <c r="N86" s="40" t="s">
        <v>42</v>
      </c>
      <c r="O86" s="45" t="s">
        <v>1031</v>
      </c>
      <c r="P86" s="42"/>
      <c r="Q86" s="42"/>
      <c r="R86" s="180"/>
      <c r="S86" s="180"/>
      <c r="T86" s="180"/>
      <c r="U86" s="180"/>
      <c r="V86" s="180"/>
      <c r="W86" s="180"/>
      <c r="X86" s="180"/>
      <c r="Y86" s="180"/>
      <c r="Z86" s="180"/>
      <c r="AA86" s="180"/>
    </row>
    <row r="87">
      <c r="A87" s="181">
        <v>86.0</v>
      </c>
      <c r="B87" s="34" t="s">
        <v>1038</v>
      </c>
      <c r="C87" s="56" t="s">
        <v>962</v>
      </c>
      <c r="D87" s="58" t="s">
        <v>1039</v>
      </c>
      <c r="E87" s="58" t="s">
        <v>1040</v>
      </c>
      <c r="F87" s="43" t="s">
        <v>126</v>
      </c>
      <c r="G87" s="43" t="s">
        <v>4</v>
      </c>
      <c r="H87" s="57" t="s">
        <v>40</v>
      </c>
      <c r="I87" s="37">
        <v>44088.0</v>
      </c>
      <c r="J87" s="37">
        <v>44169.0</v>
      </c>
      <c r="K87" s="38">
        <v>44184.0</v>
      </c>
      <c r="L87" s="39" t="s">
        <v>28</v>
      </c>
      <c r="M87" s="39" t="s">
        <v>49</v>
      </c>
      <c r="N87" s="40" t="s">
        <v>42</v>
      </c>
      <c r="O87" s="45" t="s">
        <v>1041</v>
      </c>
      <c r="P87" s="42"/>
      <c r="Q87" s="42"/>
      <c r="R87" s="180"/>
      <c r="S87" s="180"/>
      <c r="T87" s="180"/>
      <c r="U87" s="180"/>
      <c r="V87" s="180"/>
      <c r="W87" s="180"/>
      <c r="X87" s="180"/>
      <c r="Y87" s="180"/>
      <c r="Z87" s="180"/>
      <c r="AA87" s="180"/>
    </row>
    <row r="88">
      <c r="A88" s="181">
        <v>87.0</v>
      </c>
      <c r="B88" s="34" t="s">
        <v>1054</v>
      </c>
      <c r="C88" s="56" t="s">
        <v>962</v>
      </c>
      <c r="D88" s="56" t="s">
        <v>1055</v>
      </c>
      <c r="E88" s="56" t="s">
        <v>1056</v>
      </c>
      <c r="F88" s="43" t="s">
        <v>126</v>
      </c>
      <c r="G88" s="43" t="s">
        <v>4</v>
      </c>
      <c r="H88" s="43" t="s">
        <v>47</v>
      </c>
      <c r="I88" s="37">
        <v>44088.0</v>
      </c>
      <c r="J88" s="37">
        <v>44169.0</v>
      </c>
      <c r="K88" s="38">
        <v>44184.0</v>
      </c>
      <c r="L88" s="39" t="s">
        <v>48</v>
      </c>
      <c r="M88" s="39" t="s">
        <v>41</v>
      </c>
      <c r="N88" s="40" t="s">
        <v>42</v>
      </c>
      <c r="O88" s="45" t="s">
        <v>1057</v>
      </c>
      <c r="P88" s="46" t="str">
        <f>HYPERLINK("https://nptel.ac.in/noc/courses/noc19/SEM2/noc19-hs37","https://nptel.ac.in/noc/courses/noc19/SEM2/noc19-hs37")</f>
        <v>https://nptel.ac.in/noc/courses/noc19/SEM2/noc19-hs37</v>
      </c>
      <c r="Q88" s="46" t="str">
        <f>HYPERLINK("https://nptel.ac.in/courses/109/106/109106159/","https://nptel.ac.in/courses/109/106/109106159/")</f>
        <v>https://nptel.ac.in/courses/109/106/109106159/</v>
      </c>
      <c r="R88" s="180"/>
      <c r="S88" s="180"/>
      <c r="T88" s="180"/>
      <c r="U88" s="180"/>
      <c r="V88" s="180"/>
      <c r="W88" s="180"/>
      <c r="X88" s="180"/>
      <c r="Y88" s="180"/>
      <c r="Z88" s="180"/>
      <c r="AA88" s="180"/>
    </row>
    <row r="89">
      <c r="A89" s="181">
        <v>88.0</v>
      </c>
      <c r="B89" s="34" t="s">
        <v>1066</v>
      </c>
      <c r="C89" s="56" t="s">
        <v>962</v>
      </c>
      <c r="D89" s="56" t="s">
        <v>1067</v>
      </c>
      <c r="E89" s="56" t="s">
        <v>1068</v>
      </c>
      <c r="F89" s="43" t="s">
        <v>430</v>
      </c>
      <c r="G89" s="43" t="s">
        <v>4</v>
      </c>
      <c r="H89" s="43" t="s">
        <v>47</v>
      </c>
      <c r="I89" s="37">
        <v>44088.0</v>
      </c>
      <c r="J89" s="37">
        <v>44169.0</v>
      </c>
      <c r="K89" s="38">
        <v>44184.0</v>
      </c>
      <c r="L89" s="39" t="s">
        <v>48</v>
      </c>
      <c r="M89" s="39" t="s">
        <v>41</v>
      </c>
      <c r="N89" s="40" t="s">
        <v>42</v>
      </c>
      <c r="O89" s="45" t="s">
        <v>1069</v>
      </c>
      <c r="P89" s="46" t="str">
        <f>HYPERLINK("https://nptel.ac.in/noc/courses/noc19/SEM2/noc19-hs54","https://nptel.ac.in/noc/courses/noc19/SEM2/noc19-hs54")</f>
        <v>https://nptel.ac.in/noc/courses/noc19/SEM2/noc19-hs54</v>
      </c>
      <c r="Q89" s="46" t="str">
        <f>HYPERLINK("https://nptel.ac.in/courses/109/102/109102156/","https://nptel.ac.in/courses/109/102/109102156/")</f>
        <v>https://nptel.ac.in/courses/109/102/109102156/</v>
      </c>
      <c r="R89" s="180"/>
      <c r="S89" s="180"/>
      <c r="T89" s="180"/>
      <c r="U89" s="180"/>
      <c r="V89" s="180"/>
      <c r="W89" s="180"/>
      <c r="X89" s="180"/>
      <c r="Y89" s="180"/>
      <c r="Z89" s="180"/>
      <c r="AA89" s="180"/>
    </row>
    <row r="90">
      <c r="A90" s="181">
        <v>89.0</v>
      </c>
      <c r="B90" s="34" t="s">
        <v>1070</v>
      </c>
      <c r="C90" s="59" t="s">
        <v>962</v>
      </c>
      <c r="D90" s="47" t="s">
        <v>1071</v>
      </c>
      <c r="E90" s="47" t="s">
        <v>1072</v>
      </c>
      <c r="F90" s="48" t="s">
        <v>126</v>
      </c>
      <c r="G90" s="43" t="s">
        <v>4</v>
      </c>
      <c r="H90" s="48" t="s">
        <v>40</v>
      </c>
      <c r="I90" s="37">
        <v>44088.0</v>
      </c>
      <c r="J90" s="37">
        <v>44169.0</v>
      </c>
      <c r="K90" s="38">
        <v>44184.0</v>
      </c>
      <c r="L90" s="39" t="s">
        <v>28</v>
      </c>
      <c r="M90" s="39" t="s">
        <v>49</v>
      </c>
      <c r="N90" s="40" t="s">
        <v>42</v>
      </c>
      <c r="O90" s="45" t="s">
        <v>1073</v>
      </c>
      <c r="P90" s="42"/>
      <c r="Q90" s="42"/>
      <c r="R90" s="180"/>
      <c r="S90" s="180"/>
      <c r="T90" s="180"/>
      <c r="U90" s="180"/>
      <c r="V90" s="180"/>
      <c r="W90" s="180"/>
      <c r="X90" s="180"/>
      <c r="Y90" s="180"/>
      <c r="Z90" s="180"/>
      <c r="AA90" s="180"/>
    </row>
    <row r="91">
      <c r="A91" s="181">
        <v>90.0</v>
      </c>
      <c r="B91" s="34" t="s">
        <v>1100</v>
      </c>
      <c r="C91" s="59" t="s">
        <v>962</v>
      </c>
      <c r="D91" s="102" t="s">
        <v>1101</v>
      </c>
      <c r="E91" s="130" t="s">
        <v>1102</v>
      </c>
      <c r="F91" s="103" t="s">
        <v>38</v>
      </c>
      <c r="G91" s="69" t="s">
        <v>257</v>
      </c>
      <c r="H91" s="70" t="s">
        <v>47</v>
      </c>
      <c r="I91" s="37">
        <v>44088.0</v>
      </c>
      <c r="J91" s="37">
        <v>44169.0</v>
      </c>
      <c r="K91" s="38">
        <v>44184.0</v>
      </c>
      <c r="L91" s="39" t="s">
        <v>48</v>
      </c>
      <c r="M91" s="39" t="s">
        <v>41</v>
      </c>
      <c r="N91" s="40" t="s">
        <v>42</v>
      </c>
      <c r="O91" s="45" t="s">
        <v>1103</v>
      </c>
      <c r="P91" s="66" t="s">
        <v>1104</v>
      </c>
      <c r="Q91" s="66" t="s">
        <v>1105</v>
      </c>
      <c r="R91" s="180"/>
      <c r="S91" s="180"/>
      <c r="T91" s="180"/>
      <c r="U91" s="180"/>
      <c r="V91" s="180"/>
      <c r="W91" s="180"/>
      <c r="X91" s="180"/>
      <c r="Y91" s="180"/>
      <c r="Z91" s="180"/>
      <c r="AA91" s="180"/>
    </row>
    <row r="92">
      <c r="A92" s="181">
        <v>91.0</v>
      </c>
      <c r="B92" s="34" t="s">
        <v>1106</v>
      </c>
      <c r="C92" s="59" t="s">
        <v>962</v>
      </c>
      <c r="D92" s="72" t="s">
        <v>1107</v>
      </c>
      <c r="E92" s="73" t="s">
        <v>1108</v>
      </c>
      <c r="F92" s="74" t="s">
        <v>1109</v>
      </c>
      <c r="G92" s="118" t="s">
        <v>270</v>
      </c>
      <c r="H92" s="131" t="s">
        <v>40</v>
      </c>
      <c r="I92" s="37">
        <v>44088.0</v>
      </c>
      <c r="J92" s="37">
        <v>44113.0</v>
      </c>
      <c r="K92" s="38">
        <v>44184.0</v>
      </c>
      <c r="L92" s="39" t="s">
        <v>48</v>
      </c>
      <c r="M92" s="39" t="s">
        <v>49</v>
      </c>
      <c r="N92" s="39" t="s">
        <v>50</v>
      </c>
      <c r="O92" s="45" t="s">
        <v>1110</v>
      </c>
      <c r="P92" s="42"/>
      <c r="Q92" s="42"/>
      <c r="R92" s="180"/>
      <c r="S92" s="180"/>
      <c r="T92" s="180"/>
      <c r="U92" s="180"/>
      <c r="V92" s="180"/>
      <c r="W92" s="180"/>
      <c r="X92" s="180"/>
      <c r="Y92" s="180"/>
      <c r="Z92" s="180"/>
      <c r="AA92" s="180"/>
    </row>
    <row r="93">
      <c r="A93" s="181">
        <v>92.0</v>
      </c>
      <c r="B93" s="34" t="s">
        <v>1111</v>
      </c>
      <c r="C93" s="59" t="s">
        <v>962</v>
      </c>
      <c r="D93" s="132" t="s">
        <v>1112</v>
      </c>
      <c r="E93" s="34" t="s">
        <v>1113</v>
      </c>
      <c r="F93" s="81" t="s">
        <v>120</v>
      </c>
      <c r="G93" s="69" t="s">
        <v>257</v>
      </c>
      <c r="H93" s="70" t="s">
        <v>47</v>
      </c>
      <c r="I93" s="37">
        <v>44088.0</v>
      </c>
      <c r="J93" s="37">
        <v>44169.0</v>
      </c>
      <c r="K93" s="38">
        <v>44184.0</v>
      </c>
      <c r="L93" s="39" t="s">
        <v>28</v>
      </c>
      <c r="M93" s="39" t="s">
        <v>41</v>
      </c>
      <c r="N93" s="40" t="s">
        <v>42</v>
      </c>
      <c r="O93" s="45" t="s">
        <v>1114</v>
      </c>
      <c r="P93" s="133" t="s">
        <v>1115</v>
      </c>
      <c r="Q93" s="133" t="s">
        <v>1116</v>
      </c>
      <c r="R93" s="180"/>
      <c r="S93" s="180"/>
      <c r="T93" s="180"/>
      <c r="U93" s="180"/>
      <c r="V93" s="180"/>
      <c r="W93" s="180"/>
      <c r="X93" s="180"/>
      <c r="Y93" s="180"/>
      <c r="Z93" s="180"/>
      <c r="AA93" s="180"/>
    </row>
    <row r="94">
      <c r="A94" s="181">
        <v>93.0</v>
      </c>
      <c r="B94" s="34" t="s">
        <v>1122</v>
      </c>
      <c r="C94" s="59" t="s">
        <v>962</v>
      </c>
      <c r="D94" s="72" t="s">
        <v>1123</v>
      </c>
      <c r="E94" s="72" t="s">
        <v>1124</v>
      </c>
      <c r="F94" s="74" t="s">
        <v>126</v>
      </c>
      <c r="G94" s="69" t="s">
        <v>257</v>
      </c>
      <c r="H94" s="70" t="s">
        <v>47</v>
      </c>
      <c r="I94" s="37">
        <v>44088.0</v>
      </c>
      <c r="J94" s="37">
        <v>44169.0</v>
      </c>
      <c r="K94" s="38">
        <v>44184.0</v>
      </c>
      <c r="L94" s="39" t="s">
        <v>48</v>
      </c>
      <c r="M94" s="39" t="s">
        <v>41</v>
      </c>
      <c r="N94" s="40" t="s">
        <v>42</v>
      </c>
      <c r="O94" s="45" t="s">
        <v>1125</v>
      </c>
      <c r="P94" s="61" t="s">
        <v>1126</v>
      </c>
      <c r="Q94" s="61" t="s">
        <v>1127</v>
      </c>
      <c r="R94" s="180"/>
      <c r="S94" s="180"/>
      <c r="T94" s="180"/>
      <c r="U94" s="180"/>
      <c r="V94" s="180"/>
      <c r="W94" s="180"/>
      <c r="X94" s="180"/>
      <c r="Y94" s="180"/>
      <c r="Z94" s="180"/>
      <c r="AA94" s="180"/>
    </row>
    <row r="95">
      <c r="A95" s="181">
        <v>94.0</v>
      </c>
      <c r="B95" s="34" t="s">
        <v>1133</v>
      </c>
      <c r="C95" s="59" t="s">
        <v>962</v>
      </c>
      <c r="D95" s="72" t="s">
        <v>1134</v>
      </c>
      <c r="E95" s="135" t="s">
        <v>1135</v>
      </c>
      <c r="F95" s="136" t="s">
        <v>1136</v>
      </c>
      <c r="G95" s="137" t="s">
        <v>263</v>
      </c>
      <c r="H95" s="70" t="s">
        <v>47</v>
      </c>
      <c r="I95" s="37">
        <v>44088.0</v>
      </c>
      <c r="J95" s="37">
        <v>44141.0</v>
      </c>
      <c r="K95" s="38">
        <v>44184.0</v>
      </c>
      <c r="L95" s="39" t="s">
        <v>28</v>
      </c>
      <c r="M95" s="39" t="s">
        <v>41</v>
      </c>
      <c r="N95" s="40" t="s">
        <v>42</v>
      </c>
      <c r="O95" s="45" t="s">
        <v>1137</v>
      </c>
      <c r="P95" s="44" t="s">
        <v>1138</v>
      </c>
      <c r="Q95" s="44" t="s">
        <v>1139</v>
      </c>
      <c r="R95" s="180"/>
      <c r="S95" s="180"/>
      <c r="T95" s="180"/>
      <c r="U95" s="180"/>
      <c r="V95" s="180"/>
      <c r="W95" s="180"/>
      <c r="X95" s="180"/>
      <c r="Y95" s="180"/>
      <c r="Z95" s="180"/>
      <c r="AA95" s="180"/>
    </row>
    <row r="96">
      <c r="A96" s="181">
        <v>95.0</v>
      </c>
      <c r="B96" s="34" t="s">
        <v>1140</v>
      </c>
      <c r="C96" s="59" t="s">
        <v>962</v>
      </c>
      <c r="D96" s="72" t="s">
        <v>1141</v>
      </c>
      <c r="E96" s="135" t="s">
        <v>1142</v>
      </c>
      <c r="F96" s="136" t="s">
        <v>126</v>
      </c>
      <c r="G96" s="137" t="s">
        <v>1143</v>
      </c>
      <c r="H96" s="74" t="s">
        <v>47</v>
      </c>
      <c r="I96" s="37">
        <v>44088.0</v>
      </c>
      <c r="J96" s="37">
        <v>44141.0</v>
      </c>
      <c r="K96" s="38">
        <v>44184.0</v>
      </c>
      <c r="L96" s="39" t="s">
        <v>28</v>
      </c>
      <c r="M96" s="39" t="s">
        <v>41</v>
      </c>
      <c r="N96" s="79" t="s">
        <v>42</v>
      </c>
      <c r="O96" s="55" t="s">
        <v>1144</v>
      </c>
      <c r="P96" s="138" t="s">
        <v>1145</v>
      </c>
      <c r="Q96" s="139" t="s">
        <v>1146</v>
      </c>
      <c r="R96" s="180"/>
      <c r="S96" s="180"/>
      <c r="T96" s="180"/>
      <c r="U96" s="180"/>
      <c r="V96" s="180"/>
      <c r="W96" s="180"/>
      <c r="X96" s="180"/>
      <c r="Y96" s="180"/>
      <c r="Z96" s="180"/>
      <c r="AA96" s="180"/>
    </row>
    <row r="97">
      <c r="A97" s="181">
        <v>96.0</v>
      </c>
      <c r="B97" s="34" t="s">
        <v>1147</v>
      </c>
      <c r="C97" s="59" t="s">
        <v>962</v>
      </c>
      <c r="D97" s="47" t="s">
        <v>1148</v>
      </c>
      <c r="E97" s="80" t="s">
        <v>1015</v>
      </c>
      <c r="F97" s="81" t="s">
        <v>120</v>
      </c>
      <c r="G97" s="36" t="s">
        <v>39</v>
      </c>
      <c r="H97" s="43" t="s">
        <v>47</v>
      </c>
      <c r="I97" s="37">
        <v>44088.0</v>
      </c>
      <c r="J97" s="37">
        <v>44141.0</v>
      </c>
      <c r="K97" s="38">
        <v>44184.0</v>
      </c>
      <c r="L97" s="39" t="s">
        <v>28</v>
      </c>
      <c r="M97" s="39" t="s">
        <v>41</v>
      </c>
      <c r="N97" s="40" t="s">
        <v>42</v>
      </c>
      <c r="O97" s="45" t="s">
        <v>1149</v>
      </c>
      <c r="P97" s="46" t="str">
        <f>HYPERLINK("https://nptel.ac.in/noc/courses/noc19/SEM2/noc19-hs44","https://nptel.ac.in/noc/courses/noc19/SEM2/noc19-hs44")</f>
        <v>https://nptel.ac.in/noc/courses/noc19/SEM2/noc19-hs44</v>
      </c>
      <c r="Q97" s="46" t="str">
        <f>HYPERLINK("https://nptel.ac.in/courses/109/103/109103152/","https://nptel.ac.in/courses/109/103/109103152/")</f>
        <v>https://nptel.ac.in/courses/109/103/109103152/</v>
      </c>
      <c r="R97" s="180"/>
      <c r="S97" s="180"/>
      <c r="T97" s="180"/>
      <c r="U97" s="180"/>
      <c r="V97" s="180"/>
      <c r="W97" s="180"/>
      <c r="X97" s="180"/>
      <c r="Y97" s="180"/>
      <c r="Z97" s="180"/>
      <c r="AA97" s="180"/>
    </row>
    <row r="98">
      <c r="A98" s="181">
        <v>97.0</v>
      </c>
      <c r="B98" s="34" t="s">
        <v>1160</v>
      </c>
      <c r="C98" s="59" t="s">
        <v>1151</v>
      </c>
      <c r="D98" s="72" t="s">
        <v>1161</v>
      </c>
      <c r="E98" s="72" t="s">
        <v>1162</v>
      </c>
      <c r="F98" s="74" t="s">
        <v>1154</v>
      </c>
      <c r="G98" s="43" t="s">
        <v>4</v>
      </c>
      <c r="H98" s="113" t="s">
        <v>40</v>
      </c>
      <c r="I98" s="37">
        <v>44088.0</v>
      </c>
      <c r="J98" s="37">
        <v>44169.0</v>
      </c>
      <c r="K98" s="38">
        <v>44184.0</v>
      </c>
      <c r="L98" s="39" t="s">
        <v>28</v>
      </c>
      <c r="M98" s="39" t="s">
        <v>49</v>
      </c>
      <c r="N98" s="40" t="s">
        <v>42</v>
      </c>
      <c r="O98" s="45" t="s">
        <v>1163</v>
      </c>
      <c r="P98" s="42"/>
      <c r="Q98" s="42"/>
      <c r="R98" s="180"/>
      <c r="S98" s="180"/>
      <c r="T98" s="180"/>
      <c r="U98" s="180"/>
      <c r="V98" s="180"/>
      <c r="W98" s="180"/>
      <c r="X98" s="180"/>
      <c r="Y98" s="180"/>
      <c r="Z98" s="180"/>
      <c r="AA98" s="180"/>
    </row>
    <row r="99">
      <c r="A99" s="181">
        <v>98.0</v>
      </c>
      <c r="B99" s="34" t="s">
        <v>1164</v>
      </c>
      <c r="C99" s="47" t="s">
        <v>1165</v>
      </c>
      <c r="D99" s="56" t="s">
        <v>1166</v>
      </c>
      <c r="E99" s="56" t="s">
        <v>1167</v>
      </c>
      <c r="F99" s="43" t="s">
        <v>57</v>
      </c>
      <c r="G99" s="43" t="s">
        <v>4</v>
      </c>
      <c r="H99" s="43" t="s">
        <v>47</v>
      </c>
      <c r="I99" s="37">
        <v>44088.0</v>
      </c>
      <c r="J99" s="37">
        <v>44169.0</v>
      </c>
      <c r="K99" s="38">
        <v>44184.0</v>
      </c>
      <c r="L99" s="39" t="s">
        <v>100</v>
      </c>
      <c r="M99" s="39" t="s">
        <v>41</v>
      </c>
      <c r="N99" s="40" t="s">
        <v>42</v>
      </c>
      <c r="O99" s="45" t="s">
        <v>1168</v>
      </c>
      <c r="P99" s="46" t="str">
        <f>HYPERLINK("https://nptel.ac.in/noc/courses/noc19/SEM2/noc19-mg51","https://nptel.ac.in/noc/courses/noc19/SEM2/noc19-mg51")</f>
        <v>https://nptel.ac.in/noc/courses/noc19/SEM2/noc19-mg51</v>
      </c>
      <c r="Q99" s="46" t="str">
        <f>HYPERLINK("https://nptel.ac.in/courses/109/105/109105121/","https://nptel.ac.in/courses/109/105/109105121/")</f>
        <v>https://nptel.ac.in/courses/109/105/109105121/</v>
      </c>
      <c r="R99" s="180"/>
      <c r="S99" s="180"/>
      <c r="T99" s="180"/>
      <c r="U99" s="180"/>
      <c r="V99" s="180"/>
      <c r="W99" s="180"/>
      <c r="X99" s="180"/>
      <c r="Y99" s="180"/>
      <c r="Z99" s="180"/>
      <c r="AA99" s="180"/>
    </row>
    <row r="100">
      <c r="A100" s="181">
        <v>99.0</v>
      </c>
      <c r="B100" s="34" t="s">
        <v>1177</v>
      </c>
      <c r="C100" s="56" t="s">
        <v>1165</v>
      </c>
      <c r="D100" s="56" t="s">
        <v>1178</v>
      </c>
      <c r="E100" s="56" t="s">
        <v>1179</v>
      </c>
      <c r="F100" s="43" t="s">
        <v>57</v>
      </c>
      <c r="G100" s="43" t="s">
        <v>4</v>
      </c>
      <c r="H100" s="43" t="s">
        <v>47</v>
      </c>
      <c r="I100" s="37">
        <v>44088.0</v>
      </c>
      <c r="J100" s="37">
        <v>44169.0</v>
      </c>
      <c r="K100" s="38">
        <v>44184.0</v>
      </c>
      <c r="L100" s="39" t="s">
        <v>28</v>
      </c>
      <c r="M100" s="39" t="s">
        <v>41</v>
      </c>
      <c r="N100" s="40" t="s">
        <v>42</v>
      </c>
      <c r="O100" s="45" t="s">
        <v>1180</v>
      </c>
      <c r="P100" s="46" t="str">
        <f>HYPERLINK("https://nptel.ac.in/noc/courses/noc19/SEM1/noc19-mg11","https://nptel.ac.in/noc/courses/noc19/SEM1/noc19-mg11")</f>
        <v>https://nptel.ac.in/noc/courses/noc19/SEM1/noc19-mg11</v>
      </c>
      <c r="Q100" s="46" t="str">
        <f>HYPERLINK("https://nptel.ac.in/courses/110/105/110105090/","https://nptel.ac.in/courses/110/105/110105090/")</f>
        <v>https://nptel.ac.in/courses/110/105/110105090/</v>
      </c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</row>
    <row r="101">
      <c r="A101" s="181">
        <v>100.0</v>
      </c>
      <c r="B101" s="34" t="s">
        <v>1188</v>
      </c>
      <c r="C101" s="56" t="s">
        <v>1165</v>
      </c>
      <c r="D101" s="56" t="s">
        <v>1189</v>
      </c>
      <c r="E101" s="56" t="s">
        <v>1190</v>
      </c>
      <c r="F101" s="43" t="s">
        <v>57</v>
      </c>
      <c r="G101" s="43" t="s">
        <v>174</v>
      </c>
      <c r="H101" s="43" t="s">
        <v>47</v>
      </c>
      <c r="I101" s="37">
        <v>44088.0</v>
      </c>
      <c r="J101" s="37">
        <v>44113.0</v>
      </c>
      <c r="K101" s="38">
        <v>44184.0</v>
      </c>
      <c r="L101" s="39" t="s">
        <v>48</v>
      </c>
      <c r="M101" s="39" t="s">
        <v>41</v>
      </c>
      <c r="N101" s="40" t="s">
        <v>42</v>
      </c>
      <c r="O101" s="45" t="s">
        <v>1191</v>
      </c>
      <c r="P101" s="46" t="str">
        <f>HYPERLINK("https://nptel.ac.in/noc/courses/noc19/SEM2/noc19-hs57","https://nptel.ac.in/noc/courses/noc19/SEM2/noc19-hs57")</f>
        <v>https://nptel.ac.in/noc/courses/noc19/SEM2/noc19-hs57</v>
      </c>
      <c r="Q101" s="46" t="str">
        <f>HYPERLINK("https://nptel.ac.in/courses/110/105/110105080/","https://nptel.ac.in/courses/110/105/110105080/")</f>
        <v>https://nptel.ac.in/courses/110/105/110105080/</v>
      </c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</row>
    <row r="102">
      <c r="A102" s="181">
        <v>101.0</v>
      </c>
      <c r="B102" s="34" t="s">
        <v>1192</v>
      </c>
      <c r="C102" s="56" t="s">
        <v>1165</v>
      </c>
      <c r="D102" s="56" t="s">
        <v>1193</v>
      </c>
      <c r="E102" s="56" t="s">
        <v>1194</v>
      </c>
      <c r="F102" s="43" t="s">
        <v>57</v>
      </c>
      <c r="G102" s="43" t="s">
        <v>4</v>
      </c>
      <c r="H102" s="43" t="s">
        <v>47</v>
      </c>
      <c r="I102" s="37">
        <v>44088.0</v>
      </c>
      <c r="J102" s="37">
        <v>44169.0</v>
      </c>
      <c r="K102" s="38">
        <v>44184.0</v>
      </c>
      <c r="L102" s="39" t="s">
        <v>100</v>
      </c>
      <c r="M102" s="39" t="s">
        <v>41</v>
      </c>
      <c r="N102" s="40" t="s">
        <v>42</v>
      </c>
      <c r="O102" s="45" t="s">
        <v>1195</v>
      </c>
      <c r="P102" s="46" t="str">
        <f>HYPERLINK("https://nptel.ac.in/noc/courses/noc19/SEM2/noc19-me40","https://nptel.ac.in/noc/courses/noc19/SEM2/noc19-me40")</f>
        <v>https://nptel.ac.in/noc/courses/noc19/SEM2/noc19-me40</v>
      </c>
      <c r="Q102" s="46" t="str">
        <f>HYPERLINK("https://nptel.ac.in/courses/110/105/110105094/","https://nptel.ac.in/courses/110/105/110105094/")</f>
        <v>https://nptel.ac.in/courses/110/105/110105094/</v>
      </c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</row>
    <row r="103">
      <c r="A103" s="181">
        <v>102.0</v>
      </c>
      <c r="B103" s="34" t="s">
        <v>1224</v>
      </c>
      <c r="C103" s="58" t="s">
        <v>1165</v>
      </c>
      <c r="D103" s="59" t="s">
        <v>1225</v>
      </c>
      <c r="E103" s="59" t="s">
        <v>1226</v>
      </c>
      <c r="F103" s="48" t="s">
        <v>698</v>
      </c>
      <c r="G103" s="43" t="s">
        <v>4</v>
      </c>
      <c r="H103" s="57" t="s">
        <v>40</v>
      </c>
      <c r="I103" s="37">
        <v>44088.0</v>
      </c>
      <c r="J103" s="37">
        <v>44169.0</v>
      </c>
      <c r="K103" s="38">
        <v>44184.0</v>
      </c>
      <c r="L103" s="39" t="s">
        <v>100</v>
      </c>
      <c r="M103" s="39" t="s">
        <v>29</v>
      </c>
      <c r="N103" s="40" t="s">
        <v>42</v>
      </c>
      <c r="O103" s="45" t="s">
        <v>1227</v>
      </c>
      <c r="P103" s="42"/>
      <c r="Q103" s="42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</row>
    <row r="104">
      <c r="A104" s="181">
        <v>103.0</v>
      </c>
      <c r="B104" s="34" t="s">
        <v>1238</v>
      </c>
      <c r="C104" s="47" t="s">
        <v>1165</v>
      </c>
      <c r="D104" s="56" t="s">
        <v>1239</v>
      </c>
      <c r="E104" s="47" t="s">
        <v>1240</v>
      </c>
      <c r="F104" s="57" t="s">
        <v>147</v>
      </c>
      <c r="G104" s="43" t="s">
        <v>4</v>
      </c>
      <c r="H104" s="43" t="s">
        <v>40</v>
      </c>
      <c r="I104" s="37">
        <v>44088.0</v>
      </c>
      <c r="J104" s="37">
        <v>44169.0</v>
      </c>
      <c r="K104" s="38">
        <v>44184.0</v>
      </c>
      <c r="L104" s="39" t="s">
        <v>28</v>
      </c>
      <c r="M104" s="39" t="s">
        <v>41</v>
      </c>
      <c r="N104" s="40" t="s">
        <v>42</v>
      </c>
      <c r="O104" s="45" t="s">
        <v>1241</v>
      </c>
      <c r="P104" s="42"/>
      <c r="Q104" s="42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</row>
    <row r="105">
      <c r="A105" s="181">
        <v>104.0</v>
      </c>
      <c r="B105" s="34" t="s">
        <v>1258</v>
      </c>
      <c r="C105" s="47" t="s">
        <v>1165</v>
      </c>
      <c r="D105" s="47" t="s">
        <v>1259</v>
      </c>
      <c r="E105" s="47" t="s">
        <v>1260</v>
      </c>
      <c r="F105" s="48" t="s">
        <v>57</v>
      </c>
      <c r="G105" s="43" t="s">
        <v>4</v>
      </c>
      <c r="H105" s="57" t="s">
        <v>40</v>
      </c>
      <c r="I105" s="37">
        <v>44088.0</v>
      </c>
      <c r="J105" s="37">
        <v>44169.0</v>
      </c>
      <c r="K105" s="38">
        <v>44184.0</v>
      </c>
      <c r="L105" s="39" t="s">
        <v>100</v>
      </c>
      <c r="M105" s="39" t="s">
        <v>49</v>
      </c>
      <c r="N105" s="40" t="s">
        <v>42</v>
      </c>
      <c r="O105" s="45" t="s">
        <v>1261</v>
      </c>
      <c r="P105" s="42"/>
      <c r="Q105" s="42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</row>
    <row r="106">
      <c r="A106" s="181">
        <v>105.0</v>
      </c>
      <c r="B106" s="34" t="s">
        <v>1275</v>
      </c>
      <c r="C106" s="35" t="s">
        <v>1165</v>
      </c>
      <c r="D106" s="58" t="s">
        <v>1276</v>
      </c>
      <c r="E106" s="35" t="s">
        <v>1202</v>
      </c>
      <c r="F106" s="36" t="s">
        <v>147</v>
      </c>
      <c r="G106" s="43" t="s">
        <v>4</v>
      </c>
      <c r="H106" s="43" t="s">
        <v>47</v>
      </c>
      <c r="I106" s="37">
        <v>44088.0</v>
      </c>
      <c r="J106" s="37">
        <v>44169.0</v>
      </c>
      <c r="K106" s="38">
        <v>44184.0</v>
      </c>
      <c r="L106" s="39" t="s">
        <v>28</v>
      </c>
      <c r="M106" s="39" t="s">
        <v>49</v>
      </c>
      <c r="N106" s="40" t="s">
        <v>42</v>
      </c>
      <c r="O106" s="45" t="s">
        <v>1277</v>
      </c>
      <c r="P106" s="46" t="str">
        <f>HYPERLINK("https://nptel.ac.in/noc/courses/noc19/SEM2/noc19-mg36","https://nptel.ac.in/noc/courses/noc19/SEM2/noc19-mg36")</f>
        <v>https://nptel.ac.in/noc/courses/noc19/SEM2/noc19-mg36</v>
      </c>
      <c r="Q106" s="46" t="str">
        <f>HYPERLINK("https://nptel.ac.in/courses/110/107/110107127/","https://nptel.ac.in/courses/110/107/110107127/")</f>
        <v>https://nptel.ac.in/courses/110/107/110107127/</v>
      </c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</row>
    <row r="107">
      <c r="A107" s="181">
        <v>106.0</v>
      </c>
      <c r="B107" s="34" t="s">
        <v>1283</v>
      </c>
      <c r="C107" s="35" t="s">
        <v>1165</v>
      </c>
      <c r="D107" s="47" t="s">
        <v>1284</v>
      </c>
      <c r="E107" s="47" t="s">
        <v>1285</v>
      </c>
      <c r="F107" s="48" t="s">
        <v>83</v>
      </c>
      <c r="G107" s="43" t="s">
        <v>4</v>
      </c>
      <c r="H107" s="48" t="s">
        <v>1286</v>
      </c>
      <c r="I107" s="37">
        <v>44088.0</v>
      </c>
      <c r="J107" s="37">
        <v>44169.0</v>
      </c>
      <c r="K107" s="38">
        <v>44184.0</v>
      </c>
      <c r="L107" s="39" t="s">
        <v>28</v>
      </c>
      <c r="M107" s="39" t="s">
        <v>49</v>
      </c>
      <c r="N107" s="40" t="s">
        <v>42</v>
      </c>
      <c r="O107" s="45" t="s">
        <v>1287</v>
      </c>
      <c r="P107" s="42"/>
      <c r="Q107" s="46" t="str">
        <f>HYPERLINK("https://nptel.ac.in/courses/110/101/110101005/","https://nptel.ac.in/courses/110/101/110101005/")</f>
        <v>https://nptel.ac.in/courses/110/101/110101005/</v>
      </c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</row>
    <row r="108">
      <c r="A108" s="181">
        <v>107.0</v>
      </c>
      <c r="B108" s="34" t="s">
        <v>1288</v>
      </c>
      <c r="C108" s="35" t="s">
        <v>1165</v>
      </c>
      <c r="D108" s="102" t="s">
        <v>1289</v>
      </c>
      <c r="E108" s="89" t="s">
        <v>1290</v>
      </c>
      <c r="F108" s="101" t="s">
        <v>38</v>
      </c>
      <c r="G108" s="52" t="s">
        <v>263</v>
      </c>
      <c r="H108" s="65" t="s">
        <v>47</v>
      </c>
      <c r="I108" s="37">
        <v>44088.0</v>
      </c>
      <c r="J108" s="37">
        <v>44141.0</v>
      </c>
      <c r="K108" s="38">
        <v>44184.0</v>
      </c>
      <c r="L108" s="39" t="s">
        <v>48</v>
      </c>
      <c r="M108" s="39" t="s">
        <v>41</v>
      </c>
      <c r="N108" s="40" t="s">
        <v>42</v>
      </c>
      <c r="O108" s="45" t="s">
        <v>1291</v>
      </c>
      <c r="P108" s="66" t="s">
        <v>1292</v>
      </c>
      <c r="Q108" s="66" t="s">
        <v>1293</v>
      </c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</row>
    <row r="109">
      <c r="A109" s="181">
        <v>108.0</v>
      </c>
      <c r="B109" s="34" t="s">
        <v>1305</v>
      </c>
      <c r="C109" s="35" t="s">
        <v>1165</v>
      </c>
      <c r="D109" s="72" t="s">
        <v>1306</v>
      </c>
      <c r="E109" s="73" t="s">
        <v>1307</v>
      </c>
      <c r="F109" s="74" t="s">
        <v>1052</v>
      </c>
      <c r="G109" s="43" t="s">
        <v>4</v>
      </c>
      <c r="H109" s="57" t="s">
        <v>40</v>
      </c>
      <c r="I109" s="37">
        <v>44088.0</v>
      </c>
      <c r="J109" s="37">
        <v>44169.0</v>
      </c>
      <c r="K109" s="38">
        <v>44184.0</v>
      </c>
      <c r="L109" s="39" t="s">
        <v>28</v>
      </c>
      <c r="M109" s="39" t="s">
        <v>41</v>
      </c>
      <c r="N109" s="40" t="s">
        <v>42</v>
      </c>
      <c r="O109" s="45" t="s">
        <v>1308</v>
      </c>
      <c r="P109" s="53"/>
      <c r="Q109" s="53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</row>
    <row r="110">
      <c r="A110" s="181">
        <v>109.0</v>
      </c>
      <c r="B110" s="34" t="s">
        <v>1321</v>
      </c>
      <c r="C110" s="56" t="s">
        <v>1310</v>
      </c>
      <c r="D110" s="56" t="s">
        <v>1322</v>
      </c>
      <c r="E110" s="56" t="s">
        <v>1323</v>
      </c>
      <c r="F110" s="144" t="s">
        <v>628</v>
      </c>
      <c r="G110" s="36" t="s">
        <v>39</v>
      </c>
      <c r="H110" s="43" t="s">
        <v>47</v>
      </c>
      <c r="I110" s="37">
        <v>44088.0</v>
      </c>
      <c r="J110" s="37">
        <v>44141.0</v>
      </c>
      <c r="K110" s="38">
        <v>44184.0</v>
      </c>
      <c r="L110" s="39" t="s">
        <v>28</v>
      </c>
      <c r="M110" s="39" t="s">
        <v>49</v>
      </c>
      <c r="N110" s="40" t="s">
        <v>42</v>
      </c>
      <c r="O110" s="45" t="s">
        <v>1324</v>
      </c>
      <c r="P110" s="46" t="str">
        <f>HYPERLINK("https://nptel.ac.in/noc/courses/noc19/SEM2/noc19-ma24","https://nptel.ac.in/noc/courses/noc19/SEM2/noc19-ma24")</f>
        <v>https://nptel.ac.in/noc/courses/noc19/SEM2/noc19-ma24</v>
      </c>
      <c r="Q110" s="46" t="str">
        <f>HYPERLINK("https://nptel.ac.in/courses/111/106/111106113/","https://nptel.ac.in/courses/111/106/111106113/")</f>
        <v>https://nptel.ac.in/courses/111/106/111106113/</v>
      </c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</row>
    <row r="111">
      <c r="A111" s="181">
        <v>110.0</v>
      </c>
      <c r="B111" s="34" t="s">
        <v>1325</v>
      </c>
      <c r="C111" s="56" t="s">
        <v>1310</v>
      </c>
      <c r="D111" s="56" t="s">
        <v>1326</v>
      </c>
      <c r="E111" s="56" t="s">
        <v>1327</v>
      </c>
      <c r="F111" s="43" t="s">
        <v>421</v>
      </c>
      <c r="G111" s="43" t="s">
        <v>4</v>
      </c>
      <c r="H111" s="48" t="s">
        <v>47</v>
      </c>
      <c r="I111" s="37">
        <v>44088.0</v>
      </c>
      <c r="J111" s="37">
        <v>44169.0</v>
      </c>
      <c r="K111" s="38">
        <v>44184.0</v>
      </c>
      <c r="L111" s="39" t="s">
        <v>28</v>
      </c>
      <c r="M111" s="39" t="s">
        <v>41</v>
      </c>
      <c r="N111" s="40" t="s">
        <v>42</v>
      </c>
      <c r="O111" s="45" t="s">
        <v>1328</v>
      </c>
      <c r="P111" s="46" t="str">
        <f>HYPERLINK("https://nptel.ac.in/noc/courses/noc19/SEM2/noc19-ma32","https://nptel.ac.in/noc/courses/noc19/SEM2/noc19-ma32")</f>
        <v>https://nptel.ac.in/noc/courses/noc19/SEM2/noc19-ma32</v>
      </c>
      <c r="Q111" s="46" t="str">
        <f>HYPERLINK("https://nptel.ac.in/courses/111/105/111105042/","https://nptel.ac.in/courses/111/105/111105042/")</f>
        <v>https://nptel.ac.in/courses/111/105/111105042/</v>
      </c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</row>
    <row r="112">
      <c r="A112" s="181">
        <v>111.0</v>
      </c>
      <c r="B112" s="34" t="s">
        <v>1329</v>
      </c>
      <c r="C112" s="56" t="s">
        <v>1310</v>
      </c>
      <c r="D112" s="56" t="s">
        <v>1330</v>
      </c>
      <c r="E112" s="56" t="s">
        <v>719</v>
      </c>
      <c r="F112" s="43" t="s">
        <v>57</v>
      </c>
      <c r="G112" s="36" t="s">
        <v>39</v>
      </c>
      <c r="H112" s="43" t="s">
        <v>47</v>
      </c>
      <c r="I112" s="37">
        <v>44088.0</v>
      </c>
      <c r="J112" s="37">
        <v>44141.0</v>
      </c>
      <c r="K112" s="38">
        <v>44184.0</v>
      </c>
      <c r="L112" s="39" t="s">
        <v>100</v>
      </c>
      <c r="M112" s="39" t="s">
        <v>49</v>
      </c>
      <c r="N112" s="40" t="s">
        <v>42</v>
      </c>
      <c r="O112" s="45" t="s">
        <v>1331</v>
      </c>
      <c r="P112" s="46" t="str">
        <f>HYPERLINK("https://nptel.ac.in/noc/courses/noc19/SEM2/noc19-ma23","https://nptel.ac.in/noc/courses/noc19/SEM2/noc19-ma23")</f>
        <v>https://nptel.ac.in/noc/courses/noc19/SEM2/noc19-ma23</v>
      </c>
      <c r="Q112" s="46" t="str">
        <f>HYPERLINK("https://nptel.ac.in/courses/111/105/111105112/","https://nptel.ac.in/courses/111/105/111105112/")</f>
        <v>https://nptel.ac.in/courses/111/105/111105112/</v>
      </c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</row>
    <row r="113">
      <c r="A113" s="181">
        <v>112.0</v>
      </c>
      <c r="B113" s="34" t="s">
        <v>1341</v>
      </c>
      <c r="C113" s="56" t="s">
        <v>1310</v>
      </c>
      <c r="D113" s="56" t="s">
        <v>1342</v>
      </c>
      <c r="E113" s="47" t="s">
        <v>1343</v>
      </c>
      <c r="F113" s="57" t="s">
        <v>147</v>
      </c>
      <c r="G113" s="36" t="s">
        <v>39</v>
      </c>
      <c r="H113" s="43" t="s">
        <v>47</v>
      </c>
      <c r="I113" s="37">
        <v>44088.0</v>
      </c>
      <c r="J113" s="37">
        <v>44141.0</v>
      </c>
      <c r="K113" s="38">
        <v>44184.0</v>
      </c>
      <c r="L113" s="39" t="s">
        <v>48</v>
      </c>
      <c r="M113" s="39" t="s">
        <v>49</v>
      </c>
      <c r="N113" s="39" t="s">
        <v>50</v>
      </c>
      <c r="O113" s="45" t="s">
        <v>1344</v>
      </c>
      <c r="P113" s="46" t="str">
        <f>HYPERLINK("https://nptel.ac.in/noc/courses/noc19/SEM2/noc19-ma21","https://nptel.ac.in/noc/courses/noc19/SEM2/noc19-ma21")</f>
        <v>https://nptel.ac.in/noc/courses/noc19/SEM2/noc19-ma21</v>
      </c>
      <c r="Q113" s="46" t="str">
        <f>HYPERLINK("https://nptel.ac.in/courses/111/107/111107105/","https://nptel.ac.in/courses/111/107/111107105/")</f>
        <v>https://nptel.ac.in/courses/111/107/111107105/</v>
      </c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</row>
    <row r="114">
      <c r="A114" s="181">
        <v>113.0</v>
      </c>
      <c r="B114" s="34" t="s">
        <v>1349</v>
      </c>
      <c r="C114" s="56" t="s">
        <v>1310</v>
      </c>
      <c r="D114" s="56" t="s">
        <v>1350</v>
      </c>
      <c r="E114" s="47" t="s">
        <v>1351</v>
      </c>
      <c r="F114" s="57" t="s">
        <v>147</v>
      </c>
      <c r="G114" s="36" t="s">
        <v>39</v>
      </c>
      <c r="H114" s="43" t="s">
        <v>40</v>
      </c>
      <c r="I114" s="37">
        <v>44088.0</v>
      </c>
      <c r="J114" s="37">
        <v>44141.0</v>
      </c>
      <c r="K114" s="38">
        <v>44184.0</v>
      </c>
      <c r="L114" s="39" t="s">
        <v>28</v>
      </c>
      <c r="M114" s="39" t="s">
        <v>41</v>
      </c>
      <c r="N114" s="40" t="s">
        <v>42</v>
      </c>
      <c r="O114" s="45" t="s">
        <v>1352</v>
      </c>
      <c r="P114" s="42"/>
      <c r="Q114" s="42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</row>
    <row r="115">
      <c r="A115" s="181">
        <v>114.0</v>
      </c>
      <c r="B115" s="34" t="s">
        <v>1357</v>
      </c>
      <c r="C115" s="56" t="s">
        <v>1310</v>
      </c>
      <c r="D115" s="58" t="s">
        <v>1358</v>
      </c>
      <c r="E115" s="58" t="s">
        <v>1359</v>
      </c>
      <c r="F115" s="57" t="s">
        <v>57</v>
      </c>
      <c r="G115" s="43" t="s">
        <v>4</v>
      </c>
      <c r="H115" s="57" t="s">
        <v>47</v>
      </c>
      <c r="I115" s="37">
        <v>44088.0</v>
      </c>
      <c r="J115" s="37">
        <v>44169.0</v>
      </c>
      <c r="K115" s="38">
        <v>44184.0</v>
      </c>
      <c r="L115" s="39" t="s">
        <v>48</v>
      </c>
      <c r="M115" s="39" t="s">
        <v>49</v>
      </c>
      <c r="N115" s="39" t="s">
        <v>50</v>
      </c>
      <c r="O115" s="45" t="s">
        <v>1360</v>
      </c>
      <c r="P115" s="46" t="str">
        <f>HYPERLINK("https://nptel.ac.in/noc/courses/noc19/SEM1/noc19-ma01","https://nptel.ac.in/noc/courses/noc19/SEM1/noc19-ma01")</f>
        <v>https://nptel.ac.in/noc/courses/noc19/SEM1/noc19-ma01</v>
      </c>
      <c r="Q115" s="46" t="str">
        <f>HYPERLINK("https://nptel.ac.in/courses/111/105/111105121/","https://nptel.ac.in/courses/111/105/111105121/")</f>
        <v>https://nptel.ac.in/courses/111/105/111105121/</v>
      </c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</row>
    <row r="116">
      <c r="A116" s="181">
        <v>115.0</v>
      </c>
      <c r="B116" s="34" t="s">
        <v>1361</v>
      </c>
      <c r="C116" s="58" t="s">
        <v>1310</v>
      </c>
      <c r="D116" s="59" t="s">
        <v>1362</v>
      </c>
      <c r="E116" s="58" t="s">
        <v>1363</v>
      </c>
      <c r="F116" s="57" t="s">
        <v>628</v>
      </c>
      <c r="G116" s="43" t="s">
        <v>4</v>
      </c>
      <c r="H116" s="57" t="s">
        <v>40</v>
      </c>
      <c r="I116" s="37">
        <v>44088.0</v>
      </c>
      <c r="J116" s="37">
        <v>44169.0</v>
      </c>
      <c r="K116" s="38">
        <v>44184.0</v>
      </c>
      <c r="L116" s="39" t="s">
        <v>28</v>
      </c>
      <c r="M116" s="39" t="s">
        <v>41</v>
      </c>
      <c r="N116" s="40" t="s">
        <v>42</v>
      </c>
      <c r="O116" s="45" t="s">
        <v>1364</v>
      </c>
      <c r="P116" s="42"/>
      <c r="Q116" s="42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</row>
    <row r="117">
      <c r="A117" s="181">
        <v>116.0</v>
      </c>
      <c r="B117" s="34" t="s">
        <v>1369</v>
      </c>
      <c r="C117" s="56" t="s">
        <v>1310</v>
      </c>
      <c r="D117" s="47" t="s">
        <v>1370</v>
      </c>
      <c r="E117" s="47" t="s">
        <v>1371</v>
      </c>
      <c r="F117" s="48" t="s">
        <v>430</v>
      </c>
      <c r="G117" s="43" t="s">
        <v>4</v>
      </c>
      <c r="H117" s="48" t="s">
        <v>40</v>
      </c>
      <c r="I117" s="37">
        <v>44088.0</v>
      </c>
      <c r="J117" s="37">
        <v>44169.0</v>
      </c>
      <c r="K117" s="38">
        <v>44184.0</v>
      </c>
      <c r="L117" s="60" t="s">
        <v>28</v>
      </c>
      <c r="M117" s="60" t="s">
        <v>49</v>
      </c>
      <c r="N117" s="141" t="s">
        <v>42</v>
      </c>
      <c r="O117" s="45" t="s">
        <v>1372</v>
      </c>
      <c r="P117" s="42"/>
      <c r="Q117" s="42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</row>
    <row r="118">
      <c r="A118" s="181">
        <v>117.0</v>
      </c>
      <c r="B118" s="34" t="s">
        <v>1387</v>
      </c>
      <c r="C118" s="56" t="s">
        <v>1310</v>
      </c>
      <c r="D118" s="47" t="s">
        <v>1388</v>
      </c>
      <c r="E118" s="47" t="s">
        <v>1384</v>
      </c>
      <c r="F118" s="48" t="s">
        <v>1385</v>
      </c>
      <c r="G118" s="43" t="s">
        <v>4</v>
      </c>
      <c r="H118" s="48" t="s">
        <v>40</v>
      </c>
      <c r="I118" s="37">
        <v>44088.0</v>
      </c>
      <c r="J118" s="37">
        <v>44169.0</v>
      </c>
      <c r="K118" s="38">
        <v>44184.0</v>
      </c>
      <c r="L118" s="60" t="s">
        <v>100</v>
      </c>
      <c r="M118" s="60" t="s">
        <v>49</v>
      </c>
      <c r="N118" s="40" t="s">
        <v>42</v>
      </c>
      <c r="O118" s="45" t="s">
        <v>1389</v>
      </c>
      <c r="P118" s="42"/>
      <c r="Q118" s="42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</row>
    <row r="119">
      <c r="A119" s="181">
        <v>118.0</v>
      </c>
      <c r="B119" s="34" t="s">
        <v>1394</v>
      </c>
      <c r="C119" s="35" t="s">
        <v>1310</v>
      </c>
      <c r="D119" s="47" t="s">
        <v>1395</v>
      </c>
      <c r="E119" s="47" t="s">
        <v>1396</v>
      </c>
      <c r="F119" s="36" t="s">
        <v>147</v>
      </c>
      <c r="G119" s="43" t="s">
        <v>4</v>
      </c>
      <c r="H119" s="43" t="s">
        <v>47</v>
      </c>
      <c r="I119" s="37">
        <v>44088.0</v>
      </c>
      <c r="J119" s="37">
        <v>44169.0</v>
      </c>
      <c r="K119" s="38">
        <v>44184.0</v>
      </c>
      <c r="L119" s="39" t="s">
        <v>28</v>
      </c>
      <c r="M119" s="39" t="s">
        <v>41</v>
      </c>
      <c r="N119" s="40" t="s">
        <v>42</v>
      </c>
      <c r="O119" s="45" t="s">
        <v>1397</v>
      </c>
      <c r="P119" s="46" t="str">
        <f>HYPERLINK("https://nptel.ac.in/noc/courses/noc19/SEM1/noc19-ma10","https://nptel.ac.in/noc/courses/noc19/SEM1/noc19-ma10")</f>
        <v>https://nptel.ac.in/noc/courses/noc19/SEM1/noc19-ma10</v>
      </c>
      <c r="Q119" s="46" t="str">
        <f>HYPERLINK("https://nptel.ac.in/courses/111/107/111107118/","https://nptel.ac.in/courses/111/107/111107118/")</f>
        <v>https://nptel.ac.in/courses/111/107/111107118/</v>
      </c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</row>
    <row r="120">
      <c r="A120" s="181">
        <v>119.0</v>
      </c>
      <c r="B120" s="34" t="s">
        <v>1402</v>
      </c>
      <c r="C120" s="35" t="s">
        <v>1310</v>
      </c>
      <c r="D120" s="35" t="s">
        <v>1403</v>
      </c>
      <c r="E120" s="34" t="s">
        <v>1404</v>
      </c>
      <c r="F120" s="36" t="s">
        <v>430</v>
      </c>
      <c r="G120" s="36" t="s">
        <v>4</v>
      </c>
      <c r="H120" s="36" t="s">
        <v>47</v>
      </c>
      <c r="I120" s="37">
        <v>44088.0</v>
      </c>
      <c r="J120" s="37">
        <v>44169.0</v>
      </c>
      <c r="K120" s="38">
        <v>44184.0</v>
      </c>
      <c r="L120" s="39" t="s">
        <v>28</v>
      </c>
      <c r="M120" s="39" t="s">
        <v>41</v>
      </c>
      <c r="N120" s="40" t="s">
        <v>42</v>
      </c>
      <c r="O120" s="45" t="s">
        <v>1405</v>
      </c>
      <c r="P120" s="46" t="str">
        <f>HYPERLINK("https://nptel.ac.in/noc/courses/noc19/SEM2/noc19-ma31","https://nptel.ac.in/noc/courses/noc19/SEM2/noc19-ma31")</f>
        <v>https://nptel.ac.in/noc/courses/noc19/SEM2/noc19-ma31</v>
      </c>
      <c r="Q120" s="46" t="str">
        <f>HYPERLINK("https://nptel.ac.in/courses/111/102/111102130/","https://nptel.ac.in/courses/111/102/111102130/")</f>
        <v>https://nptel.ac.in/courses/111/102/111102130/</v>
      </c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</row>
    <row r="121">
      <c r="A121" s="181">
        <v>120.0</v>
      </c>
      <c r="B121" s="34" t="s">
        <v>1406</v>
      </c>
      <c r="C121" s="35" t="s">
        <v>1310</v>
      </c>
      <c r="D121" s="35" t="s">
        <v>1407</v>
      </c>
      <c r="E121" s="34" t="s">
        <v>1408</v>
      </c>
      <c r="F121" s="36" t="s">
        <v>430</v>
      </c>
      <c r="G121" s="36" t="s">
        <v>4</v>
      </c>
      <c r="H121" s="36" t="s">
        <v>47</v>
      </c>
      <c r="I121" s="37">
        <v>44088.0</v>
      </c>
      <c r="J121" s="37">
        <v>44169.0</v>
      </c>
      <c r="K121" s="38">
        <v>44184.0</v>
      </c>
      <c r="L121" s="39" t="s">
        <v>28</v>
      </c>
      <c r="M121" s="39" t="s">
        <v>41</v>
      </c>
      <c r="N121" s="40" t="s">
        <v>42</v>
      </c>
      <c r="O121" s="45" t="s">
        <v>1409</v>
      </c>
      <c r="P121" s="46" t="str">
        <f>HYPERLINK("https://nptel.ac.in/noc/courses/noc19/SEM2/noc19-ma34","https://nptel.ac.in/noc/courses/noc19/SEM2/noc19-ma34")</f>
        <v>https://nptel.ac.in/noc/courses/noc19/SEM2/noc19-ma34</v>
      </c>
      <c r="Q121" s="46" t="str">
        <f>HYPERLINK("https://nptel.ac.in/courses/111/102/111102133/","https://nptel.ac.in/courses/111/102/111102133/")</f>
        <v>https://nptel.ac.in/courses/111/102/111102133/</v>
      </c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</row>
    <row r="122">
      <c r="A122" s="181">
        <v>121.0</v>
      </c>
      <c r="B122" s="34" t="s">
        <v>1424</v>
      </c>
      <c r="C122" s="35" t="s">
        <v>1310</v>
      </c>
      <c r="D122" s="148" t="s">
        <v>1425</v>
      </c>
      <c r="E122" s="100" t="s">
        <v>1426</v>
      </c>
      <c r="F122" s="52" t="s">
        <v>38</v>
      </c>
      <c r="G122" s="52" t="s">
        <v>263</v>
      </c>
      <c r="H122" s="65" t="s">
        <v>47</v>
      </c>
      <c r="I122" s="37">
        <v>44088.0</v>
      </c>
      <c r="J122" s="37">
        <v>44141.0</v>
      </c>
      <c r="K122" s="38">
        <v>44184.0</v>
      </c>
      <c r="L122" s="39" t="s">
        <v>48</v>
      </c>
      <c r="M122" s="39" t="s">
        <v>49</v>
      </c>
      <c r="N122" s="39" t="s">
        <v>50</v>
      </c>
      <c r="O122" s="45" t="s">
        <v>1427</v>
      </c>
      <c r="P122" s="149" t="str">
        <f>HYPERLINK("https://nptel.ac.in/noc/courses/noc19/SEM2/noc19-ma33","https://nptel.ac.in/noc/courses/noc19/SEM2/noc19-ma33")</f>
        <v>https://nptel.ac.in/noc/courses/noc19/SEM2/noc19-ma33</v>
      </c>
      <c r="Q122" s="66" t="s">
        <v>1428</v>
      </c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</row>
    <row r="123">
      <c r="A123" s="181">
        <v>122.0</v>
      </c>
      <c r="B123" s="34" t="s">
        <v>1429</v>
      </c>
      <c r="C123" s="35" t="s">
        <v>1310</v>
      </c>
      <c r="D123" s="148" t="s">
        <v>1430</v>
      </c>
      <c r="E123" s="150" t="s">
        <v>1431</v>
      </c>
      <c r="F123" s="69" t="s">
        <v>38</v>
      </c>
      <c r="G123" s="69" t="s">
        <v>4</v>
      </c>
      <c r="H123" s="69" t="s">
        <v>40</v>
      </c>
      <c r="I123" s="37">
        <v>44088.0</v>
      </c>
      <c r="J123" s="37">
        <v>44169.0</v>
      </c>
      <c r="K123" s="38">
        <v>44184.0</v>
      </c>
      <c r="L123" s="39" t="s">
        <v>28</v>
      </c>
      <c r="M123" s="39" t="s">
        <v>49</v>
      </c>
      <c r="N123" s="40" t="s">
        <v>42</v>
      </c>
      <c r="O123" s="45" t="s">
        <v>1432</v>
      </c>
      <c r="P123" s="151"/>
      <c r="Q123" s="151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</row>
    <row r="124">
      <c r="A124" s="181">
        <v>123.0</v>
      </c>
      <c r="B124" s="34" t="s">
        <v>1436</v>
      </c>
      <c r="C124" s="59" t="s">
        <v>1437</v>
      </c>
      <c r="D124" s="80" t="s">
        <v>1438</v>
      </c>
      <c r="E124" s="80" t="s">
        <v>1439</v>
      </c>
      <c r="F124" s="81" t="s">
        <v>120</v>
      </c>
      <c r="G124" s="43" t="s">
        <v>4</v>
      </c>
      <c r="H124" s="43" t="s">
        <v>47</v>
      </c>
      <c r="I124" s="37">
        <v>44088.0</v>
      </c>
      <c r="J124" s="37">
        <v>44169.0</v>
      </c>
      <c r="K124" s="38">
        <v>44184.0</v>
      </c>
      <c r="L124" s="39" t="s">
        <v>28</v>
      </c>
      <c r="M124" s="39" t="s">
        <v>41</v>
      </c>
      <c r="N124" s="40" t="s">
        <v>42</v>
      </c>
      <c r="O124" s="45" t="s">
        <v>1440</v>
      </c>
      <c r="P124" s="46" t="str">
        <f>HYPERLINK("https://nptel.ac.in/noc/courses/noc19/SEM2/noc19-me47","https://nptel.ac.in/noc/courses/noc19/SEM2/noc19-me47")</f>
        <v>https://nptel.ac.in/noc/courses/noc19/SEM2/noc19-me47</v>
      </c>
      <c r="Q124" s="46" t="str">
        <f>HYPERLINK("https://nptel.ac.in/courses/112/103/112103273/","https://nptel.ac.in/courses/112/103/112103273/")</f>
        <v>https://nptel.ac.in/courses/112/103/112103273/</v>
      </c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</row>
    <row r="125">
      <c r="A125" s="181">
        <v>124.0</v>
      </c>
      <c r="B125" s="34" t="s">
        <v>1445</v>
      </c>
      <c r="C125" s="59" t="s">
        <v>1437</v>
      </c>
      <c r="D125" s="56" t="s">
        <v>1446</v>
      </c>
      <c r="E125" s="56" t="s">
        <v>1447</v>
      </c>
      <c r="F125" s="43" t="s">
        <v>38</v>
      </c>
      <c r="G125" s="43" t="s">
        <v>4</v>
      </c>
      <c r="H125" s="43" t="s">
        <v>47</v>
      </c>
      <c r="I125" s="37">
        <v>44088.0</v>
      </c>
      <c r="J125" s="37">
        <v>44169.0</v>
      </c>
      <c r="K125" s="38">
        <v>44184.0</v>
      </c>
      <c r="L125" s="39" t="s">
        <v>48</v>
      </c>
      <c r="M125" s="39" t="s">
        <v>49</v>
      </c>
      <c r="N125" s="39" t="s">
        <v>50</v>
      </c>
      <c r="O125" s="45" t="s">
        <v>1448</v>
      </c>
      <c r="P125" s="46" t="str">
        <f>HYPERLINK("https://nptel.ac.in/noc/courses/noc19/SEM2/noc19-me45","https://nptel.ac.in/noc/courses/noc19/SEM2/noc19-me45")</f>
        <v>https://nptel.ac.in/noc/courses/noc19/SEM2/noc19-me45</v>
      </c>
      <c r="Q125" s="53" t="s">
        <v>1449</v>
      </c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</row>
    <row r="126">
      <c r="A126" s="181">
        <v>125.0</v>
      </c>
      <c r="B126" s="34" t="s">
        <v>1450</v>
      </c>
      <c r="C126" s="59" t="s">
        <v>1437</v>
      </c>
      <c r="D126" s="56" t="s">
        <v>1451</v>
      </c>
      <c r="E126" s="47" t="s">
        <v>1452</v>
      </c>
      <c r="F126" s="43" t="s">
        <v>38</v>
      </c>
      <c r="G126" s="43" t="s">
        <v>4</v>
      </c>
      <c r="H126" s="43" t="s">
        <v>47</v>
      </c>
      <c r="I126" s="37">
        <v>44088.0</v>
      </c>
      <c r="J126" s="37">
        <v>44169.0</v>
      </c>
      <c r="K126" s="38">
        <v>44184.0</v>
      </c>
      <c r="L126" s="39" t="s">
        <v>28</v>
      </c>
      <c r="M126" s="39" t="s">
        <v>41</v>
      </c>
      <c r="N126" s="40" t="s">
        <v>42</v>
      </c>
      <c r="O126" s="45" t="s">
        <v>1453</v>
      </c>
      <c r="P126" s="46" t="str">
        <f>HYPERLINK("https://nptel.ac.in/noc/courses/noc19/SEM1/noc19-me24","https://nptel.ac.in/noc/courses/noc19/SEM1/noc19-me24")</f>
        <v>https://nptel.ac.in/noc/courses/noc19/SEM1/noc19-me24</v>
      </c>
      <c r="Q126" s="46" t="str">
        <f>HYPERLINK("https://nptel.ac.in/courses/112/104/112104265/","https://nptel.ac.in/courses/112/104/112104265/")</f>
        <v>https://nptel.ac.in/courses/112/104/112104265/</v>
      </c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</row>
    <row r="127">
      <c r="A127" s="181">
        <v>126.0</v>
      </c>
      <c r="B127" s="34" t="s">
        <v>1458</v>
      </c>
      <c r="C127" s="59" t="s">
        <v>1437</v>
      </c>
      <c r="D127" s="56" t="s">
        <v>1459</v>
      </c>
      <c r="E127" s="47" t="s">
        <v>1460</v>
      </c>
      <c r="F127" s="43" t="s">
        <v>57</v>
      </c>
      <c r="G127" s="43" t="s">
        <v>4</v>
      </c>
      <c r="H127" s="43" t="s">
        <v>47</v>
      </c>
      <c r="I127" s="37">
        <v>44088.0</v>
      </c>
      <c r="J127" s="37">
        <v>44169.0</v>
      </c>
      <c r="K127" s="38">
        <v>44184.0</v>
      </c>
      <c r="L127" s="39" t="s">
        <v>28</v>
      </c>
      <c r="M127" s="39" t="s">
        <v>29</v>
      </c>
      <c r="N127" s="40" t="s">
        <v>42</v>
      </c>
      <c r="O127" s="45" t="s">
        <v>1461</v>
      </c>
      <c r="P127" s="46" t="str">
        <f>HYPERLINK("https://nptel.ac.in/noc/courses/noc19/SEM2/noc19-me62","https://nptel.ac.in/noc/courses/noc19/SEM2/noc19-me62")</f>
        <v>https://nptel.ac.in/noc/courses/noc19/SEM2/noc19-me62</v>
      </c>
      <c r="Q127" s="46" t="str">
        <f>HYPERLINK("https://nptel.ac.in/courses/112/105/112105248/","https://nptel.ac.in/courses/112/105/112105248/")</f>
        <v>https://nptel.ac.in/courses/112/105/112105248/</v>
      </c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</row>
    <row r="128">
      <c r="A128" s="181">
        <v>127.0</v>
      </c>
      <c r="B128" s="34" t="s">
        <v>1466</v>
      </c>
      <c r="C128" s="59" t="s">
        <v>1437</v>
      </c>
      <c r="D128" s="56" t="s">
        <v>1467</v>
      </c>
      <c r="E128" s="56" t="s">
        <v>1468</v>
      </c>
      <c r="F128" s="43" t="s">
        <v>57</v>
      </c>
      <c r="G128" s="43" t="s">
        <v>4</v>
      </c>
      <c r="H128" s="43" t="s">
        <v>47</v>
      </c>
      <c r="I128" s="37">
        <v>44088.0</v>
      </c>
      <c r="J128" s="37">
        <v>44169.0</v>
      </c>
      <c r="K128" s="38">
        <v>44184.0</v>
      </c>
      <c r="L128" s="39" t="s">
        <v>28</v>
      </c>
      <c r="M128" s="39" t="s">
        <v>49</v>
      </c>
      <c r="N128" s="40" t="s">
        <v>42</v>
      </c>
      <c r="O128" s="45" t="s">
        <v>1469</v>
      </c>
      <c r="P128" s="46" t="str">
        <f>HYPERLINK("https://nptel.ac.in/noc/courses/noc18/SEM1/noc18-me10","https://nptel.ac.in/noc/courses/noc18/SEM1/noc18-me10")</f>
        <v>https://nptel.ac.in/noc/courses/noc18/SEM1/noc18-me10</v>
      </c>
      <c r="Q128" s="46" t="str">
        <f>HYPERLINK("https://nptel.ac.in/courses/112/105/112105218/","https://nptel.ac.in/courses/112/105/112105218/")</f>
        <v>https://nptel.ac.in/courses/112/105/112105218/</v>
      </c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</row>
    <row r="129">
      <c r="A129" s="181">
        <v>128.0</v>
      </c>
      <c r="B129" s="34" t="s">
        <v>1470</v>
      </c>
      <c r="C129" s="59" t="s">
        <v>1437</v>
      </c>
      <c r="D129" s="56" t="s">
        <v>1471</v>
      </c>
      <c r="E129" s="47" t="s">
        <v>1468</v>
      </c>
      <c r="F129" s="43" t="s">
        <v>57</v>
      </c>
      <c r="G129" s="36" t="s">
        <v>39</v>
      </c>
      <c r="H129" s="43" t="s">
        <v>47</v>
      </c>
      <c r="I129" s="37">
        <v>44088.0</v>
      </c>
      <c r="J129" s="37">
        <v>44141.0</v>
      </c>
      <c r="K129" s="38">
        <v>44184.0</v>
      </c>
      <c r="L129" s="39" t="s">
        <v>48</v>
      </c>
      <c r="M129" s="39" t="s">
        <v>49</v>
      </c>
      <c r="N129" s="39" t="s">
        <v>50</v>
      </c>
      <c r="O129" s="45" t="s">
        <v>1472</v>
      </c>
      <c r="P129" s="46" t="str">
        <f>HYPERLINK("https://nptel.ac.in/noc/courses/noc19/SEM2/noc19-me55","https://nptel.ac.in/noc/courses/noc19/SEM2/noc19-me55")</f>
        <v>https://nptel.ac.in/noc/courses/noc19/SEM2/noc19-me55</v>
      </c>
      <c r="Q129" s="46" t="str">
        <f>HYPERLINK("https://nptel.ac.in/courses/112/105/112105206/","https://nptel.ac.in/courses/112/105/112105206/")</f>
        <v>https://nptel.ac.in/courses/112/105/112105206/</v>
      </c>
      <c r="R129" s="180"/>
      <c r="S129" s="180"/>
      <c r="T129" s="180"/>
      <c r="U129" s="180"/>
      <c r="V129" s="180"/>
      <c r="W129" s="180"/>
      <c r="X129" s="180"/>
      <c r="Y129" s="180"/>
      <c r="Z129" s="180"/>
      <c r="AA129" s="180"/>
    </row>
    <row r="130">
      <c r="A130" s="181">
        <v>129.0</v>
      </c>
      <c r="B130" s="34" t="s">
        <v>1489</v>
      </c>
      <c r="C130" s="59" t="s">
        <v>1437</v>
      </c>
      <c r="D130" s="47" t="s">
        <v>1490</v>
      </c>
      <c r="E130" s="47" t="s">
        <v>1491</v>
      </c>
      <c r="F130" s="48" t="s">
        <v>120</v>
      </c>
      <c r="G130" s="43" t="s">
        <v>4</v>
      </c>
      <c r="H130" s="43" t="s">
        <v>40</v>
      </c>
      <c r="I130" s="37">
        <v>44088.0</v>
      </c>
      <c r="J130" s="37">
        <v>44169.0</v>
      </c>
      <c r="K130" s="38">
        <v>44184.0</v>
      </c>
      <c r="L130" s="39" t="s">
        <v>28</v>
      </c>
      <c r="M130" s="39" t="s">
        <v>29</v>
      </c>
      <c r="N130" s="40" t="s">
        <v>42</v>
      </c>
      <c r="O130" s="45" t="s">
        <v>1492</v>
      </c>
      <c r="P130" s="42"/>
      <c r="Q130" s="42"/>
      <c r="R130" s="180"/>
      <c r="S130" s="180"/>
      <c r="T130" s="180"/>
      <c r="U130" s="180"/>
      <c r="V130" s="180"/>
      <c r="W130" s="180"/>
      <c r="X130" s="180"/>
      <c r="Y130" s="180"/>
      <c r="Z130" s="180"/>
      <c r="AA130" s="180"/>
    </row>
    <row r="131">
      <c r="A131" s="181">
        <v>130.0</v>
      </c>
      <c r="B131" s="34" t="s">
        <v>1512</v>
      </c>
      <c r="C131" s="59" t="s">
        <v>1437</v>
      </c>
      <c r="D131" s="56" t="s">
        <v>1513</v>
      </c>
      <c r="E131" s="47" t="s">
        <v>1510</v>
      </c>
      <c r="F131" s="57" t="s">
        <v>147</v>
      </c>
      <c r="G131" s="43" t="s">
        <v>4</v>
      </c>
      <c r="H131" s="43" t="s">
        <v>47</v>
      </c>
      <c r="I131" s="37">
        <v>44088.0</v>
      </c>
      <c r="J131" s="37">
        <v>44169.0</v>
      </c>
      <c r="K131" s="38">
        <v>44184.0</v>
      </c>
      <c r="L131" s="39" t="s">
        <v>100</v>
      </c>
      <c r="M131" s="39" t="s">
        <v>41</v>
      </c>
      <c r="N131" s="40" t="s">
        <v>42</v>
      </c>
      <c r="O131" s="45" t="s">
        <v>1514</v>
      </c>
      <c r="P131" s="46" t="str">
        <f>HYPERLINK("https://nptel.ac.in/noc/courses/noc19/SEM2/noc19-me69","https://nptel.ac.in/noc/courses/noc19/SEM2/noc19-me69")</f>
        <v>https://nptel.ac.in/noc/courses/noc19/SEM2/noc19-me69</v>
      </c>
      <c r="Q131" s="46" t="str">
        <f>HYPERLINK("https://nptel.ac.in/courses/112/107/112107248/","https://nptel.ac.in/courses/112/107/112107248/")</f>
        <v>https://nptel.ac.in/courses/112/107/112107248/</v>
      </c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</row>
    <row r="132">
      <c r="A132" s="181">
        <v>131.0</v>
      </c>
      <c r="B132" s="34" t="s">
        <v>1532</v>
      </c>
      <c r="C132" s="59" t="s">
        <v>1437</v>
      </c>
      <c r="D132" s="56" t="s">
        <v>1533</v>
      </c>
      <c r="E132" s="56" t="s">
        <v>1534</v>
      </c>
      <c r="F132" s="48" t="s">
        <v>120</v>
      </c>
      <c r="G132" s="43" t="s">
        <v>4</v>
      </c>
      <c r="H132" s="43" t="s">
        <v>40</v>
      </c>
      <c r="I132" s="37">
        <v>44088.0</v>
      </c>
      <c r="J132" s="37">
        <v>44169.0</v>
      </c>
      <c r="K132" s="38">
        <v>44184.0</v>
      </c>
      <c r="L132" s="39" t="s">
        <v>100</v>
      </c>
      <c r="M132" s="39" t="s">
        <v>41</v>
      </c>
      <c r="N132" s="40" t="s">
        <v>42</v>
      </c>
      <c r="O132" s="45" t="s">
        <v>1535</v>
      </c>
      <c r="P132" s="42"/>
      <c r="Q132" s="42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</row>
    <row r="133">
      <c r="A133" s="181">
        <v>132.0</v>
      </c>
      <c r="B133" s="34" t="s">
        <v>1552</v>
      </c>
      <c r="C133" s="59" t="s">
        <v>1437</v>
      </c>
      <c r="D133" s="47" t="s">
        <v>1553</v>
      </c>
      <c r="E133" s="47" t="s">
        <v>1554</v>
      </c>
      <c r="F133" s="43" t="s">
        <v>57</v>
      </c>
      <c r="G133" s="43" t="s">
        <v>4</v>
      </c>
      <c r="H133" s="43" t="s">
        <v>40</v>
      </c>
      <c r="I133" s="37">
        <v>44088.0</v>
      </c>
      <c r="J133" s="37">
        <v>44169.0</v>
      </c>
      <c r="K133" s="38">
        <v>44184.0</v>
      </c>
      <c r="L133" s="39" t="s">
        <v>48</v>
      </c>
      <c r="M133" s="39" t="s">
        <v>49</v>
      </c>
      <c r="N133" s="39" t="s">
        <v>50</v>
      </c>
      <c r="O133" s="45" t="s">
        <v>1555</v>
      </c>
      <c r="P133" s="42"/>
      <c r="Q133" s="42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</row>
    <row r="134">
      <c r="A134" s="181">
        <v>133.0</v>
      </c>
      <c r="B134" s="34" t="s">
        <v>1568</v>
      </c>
      <c r="C134" s="59" t="s">
        <v>1437</v>
      </c>
      <c r="D134" s="156" t="s">
        <v>1569</v>
      </c>
      <c r="E134" s="156" t="s">
        <v>1570</v>
      </c>
      <c r="F134" s="158" t="s">
        <v>430</v>
      </c>
      <c r="G134" s="158" t="s">
        <v>4</v>
      </c>
      <c r="H134" s="48" t="s">
        <v>47</v>
      </c>
      <c r="I134" s="37">
        <v>44088.0</v>
      </c>
      <c r="J134" s="37">
        <v>44169.0</v>
      </c>
      <c r="K134" s="38">
        <v>44184.0</v>
      </c>
      <c r="L134" s="39" t="s">
        <v>48</v>
      </c>
      <c r="M134" s="39" t="s">
        <v>49</v>
      </c>
      <c r="N134" s="39" t="s">
        <v>50</v>
      </c>
      <c r="O134" s="45" t="s">
        <v>1571</v>
      </c>
      <c r="P134" s="46" t="str">
        <f>HYPERLINK("https://nptel.ac.in/noc/courses/noc19/SEM2/noc19-me43","https://nptel.ac.in/noc/courses/noc19/SEM2/noc19-me43")</f>
        <v>https://nptel.ac.in/noc/courses/noc19/SEM2/noc19-me43</v>
      </c>
      <c r="Q134" s="46" t="str">
        <f>HYPERLINK("https://nptel.ac.in/courses/112/102/112102284/","https://nptel.ac.in/courses/112/102/112102284/")</f>
        <v>https://nptel.ac.in/courses/112/102/112102284/</v>
      </c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</row>
    <row r="135">
      <c r="A135" s="181">
        <v>134.0</v>
      </c>
      <c r="B135" s="34" t="s">
        <v>1572</v>
      </c>
      <c r="C135" s="59" t="s">
        <v>1437</v>
      </c>
      <c r="D135" s="47" t="s">
        <v>1573</v>
      </c>
      <c r="E135" s="59" t="s">
        <v>1574</v>
      </c>
      <c r="F135" s="159" t="s">
        <v>120</v>
      </c>
      <c r="G135" s="158" t="s">
        <v>4</v>
      </c>
      <c r="H135" s="48" t="s">
        <v>47</v>
      </c>
      <c r="I135" s="37">
        <v>44088.0</v>
      </c>
      <c r="J135" s="37">
        <v>44169.0</v>
      </c>
      <c r="K135" s="38">
        <v>44184.0</v>
      </c>
      <c r="L135" s="39" t="s">
        <v>48</v>
      </c>
      <c r="M135" s="39" t="s">
        <v>49</v>
      </c>
      <c r="N135" s="39" t="s">
        <v>50</v>
      </c>
      <c r="O135" s="45" t="s">
        <v>1575</v>
      </c>
      <c r="P135" s="46" t="str">
        <f>HYPERLINK("https://nptel.ac.in/noc/courses/noc19/SEM2/noc19-me59","https://nptel.ac.in/noc/courses/noc19/SEM2/noc19-me59")</f>
        <v>https://nptel.ac.in/noc/courses/noc19/SEM2/noc19-me59</v>
      </c>
      <c r="Q135" s="46" t="str">
        <f>HYPERLINK("https://nptel.ac.in/courses/112/103/112103276/","https://nptel.ac.in/courses/112/103/112103276/")</f>
        <v>https://nptel.ac.in/courses/112/103/112103276/</v>
      </c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</row>
    <row r="136">
      <c r="A136" s="181">
        <v>135.0</v>
      </c>
      <c r="B136" s="34" t="s">
        <v>1622</v>
      </c>
      <c r="C136" s="47" t="s">
        <v>1614</v>
      </c>
      <c r="D136" s="56" t="s">
        <v>1623</v>
      </c>
      <c r="E136" s="56" t="s">
        <v>1624</v>
      </c>
      <c r="F136" s="43" t="s">
        <v>126</v>
      </c>
      <c r="G136" s="43" t="s">
        <v>4</v>
      </c>
      <c r="H136" s="43" t="s">
        <v>47</v>
      </c>
      <c r="I136" s="37">
        <v>44088.0</v>
      </c>
      <c r="J136" s="37">
        <v>44169.0</v>
      </c>
      <c r="K136" s="38">
        <v>44184.0</v>
      </c>
      <c r="L136" s="39" t="s">
        <v>28</v>
      </c>
      <c r="M136" s="39" t="s">
        <v>29</v>
      </c>
      <c r="N136" s="40" t="s">
        <v>42</v>
      </c>
      <c r="O136" s="45" t="s">
        <v>1625</v>
      </c>
      <c r="P136" s="46" t="str">
        <f>HYPERLINK("https://nptel.ac.in/noc/courses/noc19/SEM2/noc19-mm20","https://nptel.ac.in/noc/courses/noc19/SEM2/noc19-mm20")</f>
        <v>https://nptel.ac.in/noc/courses/noc19/SEM2/noc19-mm20</v>
      </c>
      <c r="Q136" s="46" t="str">
        <f>HYPERLINK("https://nptel.ac.in/courses/113/106/113106039/","https://nptel.ac.in/courses/113/106/113106039/")</f>
        <v>https://nptel.ac.in/courses/113/106/113106039/</v>
      </c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</row>
    <row r="137">
      <c r="A137" s="181">
        <v>136.0</v>
      </c>
      <c r="B137" s="34" t="s">
        <v>1629</v>
      </c>
      <c r="C137" s="47" t="s">
        <v>1614</v>
      </c>
      <c r="D137" s="56" t="s">
        <v>1630</v>
      </c>
      <c r="E137" s="56" t="s">
        <v>1631</v>
      </c>
      <c r="F137" s="43" t="s">
        <v>57</v>
      </c>
      <c r="G137" s="43" t="s">
        <v>4</v>
      </c>
      <c r="H137" s="43" t="s">
        <v>47</v>
      </c>
      <c r="I137" s="37">
        <v>44088.0</v>
      </c>
      <c r="J137" s="37">
        <v>44169.0</v>
      </c>
      <c r="K137" s="38">
        <v>44184.0</v>
      </c>
      <c r="L137" s="39" t="s">
        <v>100</v>
      </c>
      <c r="M137" s="39" t="s">
        <v>41</v>
      </c>
      <c r="N137" s="40" t="s">
        <v>42</v>
      </c>
      <c r="O137" s="45" t="s">
        <v>1632</v>
      </c>
      <c r="P137" s="46" t="str">
        <f>HYPERLINK("https://nptel.ac.in/noc/courses/noc19/SEM2/noc19-mm13","https://nptel.ac.in/noc/courses/noc19/SEM2/noc19-mm13")</f>
        <v>https://nptel.ac.in/noc/courses/noc19/SEM2/noc19-mm13</v>
      </c>
      <c r="Q137" s="46" t="str">
        <f>HYPERLINK("https://nptel.ac.in/courses/113/105/113105081/","https://nptel.ac.in/courses/113/105/113105081/")</f>
        <v>https://nptel.ac.in/courses/113/105/113105081/</v>
      </c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</row>
    <row r="138">
      <c r="A138" s="181">
        <v>137.0</v>
      </c>
      <c r="B138" s="34" t="s">
        <v>1633</v>
      </c>
      <c r="C138" s="47" t="s">
        <v>1614</v>
      </c>
      <c r="D138" s="56" t="s">
        <v>1634</v>
      </c>
      <c r="E138" s="47" t="s">
        <v>1635</v>
      </c>
      <c r="F138" s="43" t="s">
        <v>57</v>
      </c>
      <c r="G138" s="43" t="s">
        <v>4</v>
      </c>
      <c r="H138" s="43" t="s">
        <v>47</v>
      </c>
      <c r="I138" s="37">
        <v>44088.0</v>
      </c>
      <c r="J138" s="37">
        <v>44169.0</v>
      </c>
      <c r="K138" s="38">
        <v>44184.0</v>
      </c>
      <c r="L138" s="39" t="s">
        <v>28</v>
      </c>
      <c r="M138" s="39" t="s">
        <v>41</v>
      </c>
      <c r="N138" s="40" t="s">
        <v>42</v>
      </c>
      <c r="O138" s="45" t="s">
        <v>1636</v>
      </c>
      <c r="P138" s="46" t="str">
        <f>HYPERLINK("https://nptel.ac.in/noc/courses/noc19/SEM2/noc19-me60","https://nptel.ac.in/noc/courses/noc19/SEM2/noc19-me60")</f>
        <v>https://nptel.ac.in/noc/courses/noc19/SEM2/noc19-me60</v>
      </c>
      <c r="Q138" s="46" t="str">
        <f>HYPERLINK("https://nptel.ac.in/courses/112/105/112105221/","https://nptel.ac.in/courses/112/105/112105221/")</f>
        <v>https://nptel.ac.in/courses/112/105/112105221/</v>
      </c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</row>
    <row r="139">
      <c r="A139" s="181">
        <v>138.0</v>
      </c>
      <c r="B139" s="34" t="s">
        <v>1641</v>
      </c>
      <c r="C139" s="47" t="s">
        <v>1614</v>
      </c>
      <c r="D139" s="47" t="s">
        <v>1642</v>
      </c>
      <c r="E139" s="47" t="s">
        <v>1643</v>
      </c>
      <c r="F139" s="48" t="s">
        <v>1644</v>
      </c>
      <c r="G139" s="43" t="s">
        <v>4</v>
      </c>
      <c r="H139" s="48" t="s">
        <v>47</v>
      </c>
      <c r="I139" s="37">
        <v>44088.0</v>
      </c>
      <c r="J139" s="37">
        <v>44169.0</v>
      </c>
      <c r="K139" s="38">
        <v>44184.0</v>
      </c>
      <c r="L139" s="39" t="s">
        <v>48</v>
      </c>
      <c r="M139" s="39" t="s">
        <v>49</v>
      </c>
      <c r="N139" s="39" t="s">
        <v>50</v>
      </c>
      <c r="O139" s="45" t="s">
        <v>1645</v>
      </c>
      <c r="P139" s="46" t="str">
        <f>HYPERLINK("https://nptel.ac.in/noc/courses/noc17/SEM2/noc17-mm11","https://nptel.ac.in/noc/courses/noc17/SEM2/noc17-mm11")</f>
        <v>https://nptel.ac.in/noc/courses/noc17/SEM2/noc17-mm11</v>
      </c>
      <c r="Q139" s="46" t="str">
        <f>HYPERLINK("https://nptel.ac.in/courses/112/106/112106227/","https://nptel.ac.in/courses/112/106/112106227/")</f>
        <v>https://nptel.ac.in/courses/112/106/112106227/</v>
      </c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</row>
    <row r="140">
      <c r="A140" s="181">
        <v>139.0</v>
      </c>
      <c r="B140" s="34" t="s">
        <v>1650</v>
      </c>
      <c r="C140" s="47" t="s">
        <v>1614</v>
      </c>
      <c r="D140" s="47" t="s">
        <v>1651</v>
      </c>
      <c r="E140" s="47" t="s">
        <v>1652</v>
      </c>
      <c r="F140" s="48" t="s">
        <v>83</v>
      </c>
      <c r="G140" s="43" t="s">
        <v>4</v>
      </c>
      <c r="H140" s="43" t="s">
        <v>40</v>
      </c>
      <c r="I140" s="37">
        <v>44088.0</v>
      </c>
      <c r="J140" s="37">
        <v>44169.0</v>
      </c>
      <c r="K140" s="38">
        <v>44184.0</v>
      </c>
      <c r="L140" s="39" t="s">
        <v>28</v>
      </c>
      <c r="M140" s="39" t="s">
        <v>29</v>
      </c>
      <c r="N140" s="40" t="s">
        <v>42</v>
      </c>
      <c r="O140" s="173" t="s">
        <v>1653</v>
      </c>
      <c r="P140" s="42"/>
      <c r="Q140" s="42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</row>
    <row r="141">
      <c r="A141" s="181">
        <v>140.0</v>
      </c>
      <c r="B141" s="34" t="s">
        <v>1686</v>
      </c>
      <c r="C141" s="56" t="s">
        <v>1679</v>
      </c>
      <c r="D141" s="56" t="s">
        <v>1687</v>
      </c>
      <c r="E141" s="56" t="s">
        <v>1688</v>
      </c>
      <c r="F141" s="43" t="s">
        <v>126</v>
      </c>
      <c r="G141" s="43" t="s">
        <v>257</v>
      </c>
      <c r="H141" s="43" t="s">
        <v>47</v>
      </c>
      <c r="I141" s="37">
        <v>44088.0</v>
      </c>
      <c r="J141" s="37">
        <v>44169.0</v>
      </c>
      <c r="K141" s="38">
        <v>44184.0</v>
      </c>
      <c r="L141" s="39" t="s">
        <v>28</v>
      </c>
      <c r="M141" s="39" t="s">
        <v>41</v>
      </c>
      <c r="N141" s="40" t="s">
        <v>42</v>
      </c>
      <c r="O141" s="45" t="s">
        <v>1689</v>
      </c>
      <c r="P141" s="46" t="str">
        <f>HYPERLINK("https://nptel.ac.in/noc/courses/noc19/SEM2/noc19-ge28","https://nptel.ac.in/noc/courses/noc19/SEM2/noc19-ge28")</f>
        <v>https://nptel.ac.in/noc/courses/noc19/SEM2/noc19-ge28</v>
      </c>
      <c r="Q141" s="46" t="str">
        <f>HYPERLINK("https://nptel.ac.in/courses/127/106/127106001/","https://nptel.ac.in/courses/127/106/127106001/")</f>
        <v>https://nptel.ac.in/courses/127/106/127106001/</v>
      </c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</row>
    <row r="142">
      <c r="A142" s="181">
        <v>141.0</v>
      </c>
      <c r="B142" s="34" t="s">
        <v>1697</v>
      </c>
      <c r="C142" s="56" t="s">
        <v>1679</v>
      </c>
      <c r="D142" s="47" t="s">
        <v>1698</v>
      </c>
      <c r="E142" s="174" t="s">
        <v>1699</v>
      </c>
      <c r="F142" s="43" t="s">
        <v>126</v>
      </c>
      <c r="G142" s="43" t="s">
        <v>4</v>
      </c>
      <c r="H142" s="43" t="s">
        <v>47</v>
      </c>
      <c r="I142" s="37">
        <v>44088.0</v>
      </c>
      <c r="J142" s="37">
        <v>44169.0</v>
      </c>
      <c r="K142" s="38">
        <v>44184.0</v>
      </c>
      <c r="L142" s="39" t="s">
        <v>48</v>
      </c>
      <c r="M142" s="39" t="s">
        <v>49</v>
      </c>
      <c r="N142" s="39" t="s">
        <v>50</v>
      </c>
      <c r="O142" s="45" t="s">
        <v>1700</v>
      </c>
      <c r="P142" s="61" t="s">
        <v>1701</v>
      </c>
      <c r="Q142" s="61" t="s">
        <v>1702</v>
      </c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</row>
    <row r="143">
      <c r="A143" s="181">
        <v>142.0</v>
      </c>
      <c r="B143" s="34" t="s">
        <v>1713</v>
      </c>
      <c r="C143" s="59" t="s">
        <v>1679</v>
      </c>
      <c r="D143" s="72" t="s">
        <v>1714</v>
      </c>
      <c r="E143" s="156" t="s">
        <v>1715</v>
      </c>
      <c r="F143" s="159" t="s">
        <v>120</v>
      </c>
      <c r="G143" s="159" t="s">
        <v>4</v>
      </c>
      <c r="H143" s="43" t="s">
        <v>47</v>
      </c>
      <c r="I143" s="37">
        <v>44088.0</v>
      </c>
      <c r="J143" s="37">
        <v>44169.0</v>
      </c>
      <c r="K143" s="38">
        <v>44184.0</v>
      </c>
      <c r="L143" s="39" t="s">
        <v>100</v>
      </c>
      <c r="M143" s="39" t="s">
        <v>41</v>
      </c>
      <c r="N143" s="40" t="s">
        <v>42</v>
      </c>
      <c r="O143" s="45" t="s">
        <v>1716</v>
      </c>
      <c r="P143" s="46" t="str">
        <f>HYPERLINK("https://nptel.ac.in/noc/courses/noc19/SEM2/noc19-me71","https://nptel.ac.in/noc/courses/noc19/SEM2/noc19-me71")</f>
        <v>https://nptel.ac.in/noc/courses/noc19/SEM2/noc19-me71</v>
      </c>
      <c r="Q143" s="46" t="str">
        <f>HYPERLINK("https://nptel.ac.in/courses/112/103/112103280/","https://nptel.ac.in/courses/112/103/112103280/")</f>
        <v>https://nptel.ac.in/courses/112/103/112103280/</v>
      </c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</row>
    <row r="144">
      <c r="A144" s="181">
        <v>143.0</v>
      </c>
      <c r="B144" s="34" t="s">
        <v>1717</v>
      </c>
      <c r="C144" s="47" t="s">
        <v>1718</v>
      </c>
      <c r="D144" s="56" t="s">
        <v>1719</v>
      </c>
      <c r="E144" s="56" t="s">
        <v>1720</v>
      </c>
      <c r="F144" s="48" t="s">
        <v>120</v>
      </c>
      <c r="G144" s="43" t="s">
        <v>4</v>
      </c>
      <c r="H144" s="43" t="s">
        <v>40</v>
      </c>
      <c r="I144" s="37">
        <v>44088.0</v>
      </c>
      <c r="J144" s="37">
        <v>44169.0</v>
      </c>
      <c r="K144" s="38">
        <v>44184.0</v>
      </c>
      <c r="L144" s="39" t="s">
        <v>28</v>
      </c>
      <c r="M144" s="39" t="s">
        <v>41</v>
      </c>
      <c r="N144" s="40" t="s">
        <v>42</v>
      </c>
      <c r="O144" s="45" t="s">
        <v>1721</v>
      </c>
      <c r="P144" s="42"/>
      <c r="Q144" s="42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</row>
    <row r="145">
      <c r="A145" s="181">
        <v>144.0</v>
      </c>
      <c r="B145" s="34" t="s">
        <v>1726</v>
      </c>
      <c r="C145" s="47" t="s">
        <v>1718</v>
      </c>
      <c r="D145" s="56" t="s">
        <v>1727</v>
      </c>
      <c r="E145" s="56" t="s">
        <v>1724</v>
      </c>
      <c r="F145" s="43" t="s">
        <v>57</v>
      </c>
      <c r="G145" s="43" t="s">
        <v>4</v>
      </c>
      <c r="H145" s="43" t="s">
        <v>47</v>
      </c>
      <c r="I145" s="37">
        <v>44088.0</v>
      </c>
      <c r="J145" s="37">
        <v>44169.0</v>
      </c>
      <c r="K145" s="38">
        <v>44184.0</v>
      </c>
      <c r="L145" s="39" t="s">
        <v>48</v>
      </c>
      <c r="M145" s="39" t="s">
        <v>49</v>
      </c>
      <c r="N145" s="39" t="s">
        <v>50</v>
      </c>
      <c r="O145" s="45" t="s">
        <v>1728</v>
      </c>
      <c r="P145" s="46" t="str">
        <f>HYPERLINK("https://nptel.ac.in/noc/courses/noc19/SEM1/noc19-ph01","https://nptel.ac.in/noc/courses/noc19/SEM1/noc19-ph01")</f>
        <v>https://nptel.ac.in/noc/courses/noc19/SEM1/noc19-ph01</v>
      </c>
      <c r="Q145" s="46" t="str">
        <f>HYPERLINK("https://nptel.ac.in/courses/115/105/115105110/","https://nptel.ac.in/courses/115/105/115105110/")</f>
        <v>https://nptel.ac.in/courses/115/105/115105110/</v>
      </c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</row>
    <row r="146">
      <c r="A146" s="181">
        <v>145.0</v>
      </c>
      <c r="B146" s="34" t="s">
        <v>1750</v>
      </c>
      <c r="C146" s="56" t="s">
        <v>1718</v>
      </c>
      <c r="D146" s="175" t="s">
        <v>1751</v>
      </c>
      <c r="E146" s="35" t="s">
        <v>1752</v>
      </c>
      <c r="F146" s="43" t="s">
        <v>421</v>
      </c>
      <c r="G146" s="43" t="s">
        <v>4</v>
      </c>
      <c r="H146" s="43" t="s">
        <v>47</v>
      </c>
      <c r="I146" s="37">
        <v>44088.0</v>
      </c>
      <c r="J146" s="37">
        <v>44169.0</v>
      </c>
      <c r="K146" s="38">
        <v>44184.0</v>
      </c>
      <c r="L146" s="39" t="s">
        <v>48</v>
      </c>
      <c r="M146" s="39" t="s">
        <v>49</v>
      </c>
      <c r="N146" s="39" t="s">
        <v>50</v>
      </c>
      <c r="O146" s="45" t="s">
        <v>1753</v>
      </c>
      <c r="P146" s="46" t="str">
        <f>HYPERLINK("https://nptel.ac.in/noc/courses/noc19/SEM2/noc19-ph18","https://nptel.ac.in/noc/courses/noc19/SEM2/noc19-ph18")</f>
        <v>https://nptel.ac.in/noc/courses/noc19/SEM2/noc19-ph18</v>
      </c>
      <c r="Q146" s="46" t="str">
        <f>HYPERLINK("https://nptel.ac.in/courses/115/106/115106119/","https://nptel.ac.in/courses/115/106/115106119/")</f>
        <v>https://nptel.ac.in/courses/115/106/115106119/</v>
      </c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</row>
    <row r="147">
      <c r="A147" s="181">
        <v>146.0</v>
      </c>
      <c r="B147" s="34" t="s">
        <v>1754</v>
      </c>
      <c r="C147" s="56" t="s">
        <v>1718</v>
      </c>
      <c r="D147" s="47" t="s">
        <v>1755</v>
      </c>
      <c r="E147" s="58" t="s">
        <v>1756</v>
      </c>
      <c r="F147" s="77" t="s">
        <v>120</v>
      </c>
      <c r="G147" s="36" t="s">
        <v>39</v>
      </c>
      <c r="H147" s="43" t="s">
        <v>47</v>
      </c>
      <c r="I147" s="37">
        <v>44088.0</v>
      </c>
      <c r="J147" s="37">
        <v>44141.0</v>
      </c>
      <c r="K147" s="38">
        <v>44184.0</v>
      </c>
      <c r="L147" s="39" t="s">
        <v>28</v>
      </c>
      <c r="M147" s="39" t="s">
        <v>49</v>
      </c>
      <c r="N147" s="40" t="s">
        <v>42</v>
      </c>
      <c r="O147" s="45" t="s">
        <v>1757</v>
      </c>
      <c r="P147" s="46" t="str">
        <f>HYPERLINK("https://nptel.ac.in/noc/courses/noc19/SEM2/noc19-ph11","https://nptel.ac.in/noc/courses/noc19/SEM2/noc19-ph11")</f>
        <v>https://nptel.ac.in/noc/courses/noc19/SEM2/noc19-ph11</v>
      </c>
      <c r="Q147" s="46" t="str">
        <f>HYPERLINK("https://nptel.ac.in/courses/115/103/115103114/","https://nptel.ac.in/courses/115/103/115103114/")</f>
        <v>https://nptel.ac.in/courses/115/103/115103114/</v>
      </c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</row>
    <row r="148">
      <c r="A148" s="181">
        <v>147.0</v>
      </c>
      <c r="B148" s="34" t="s">
        <v>1758</v>
      </c>
      <c r="C148" s="56" t="s">
        <v>1718</v>
      </c>
      <c r="D148" s="47" t="s">
        <v>1759</v>
      </c>
      <c r="E148" s="34" t="s">
        <v>1760</v>
      </c>
      <c r="F148" s="176" t="s">
        <v>430</v>
      </c>
      <c r="G148" s="176" t="s">
        <v>4</v>
      </c>
      <c r="H148" s="43" t="s">
        <v>47</v>
      </c>
      <c r="I148" s="37">
        <v>44088.0</v>
      </c>
      <c r="J148" s="37">
        <v>44169.0</v>
      </c>
      <c r="K148" s="38">
        <v>44184.0</v>
      </c>
      <c r="L148" s="39" t="s">
        <v>28</v>
      </c>
      <c r="M148" s="39" t="s">
        <v>29</v>
      </c>
      <c r="N148" s="40" t="s">
        <v>42</v>
      </c>
      <c r="O148" s="45" t="s">
        <v>1761</v>
      </c>
      <c r="P148" s="44" t="s">
        <v>1762</v>
      </c>
      <c r="Q148" s="44" t="s">
        <v>1763</v>
      </c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</row>
    <row r="149">
      <c r="A149" s="181">
        <v>148.0</v>
      </c>
      <c r="B149" s="34" t="s">
        <v>1769</v>
      </c>
      <c r="C149" s="47" t="s">
        <v>1765</v>
      </c>
      <c r="D149" s="47" t="s">
        <v>1770</v>
      </c>
      <c r="E149" s="56" t="s">
        <v>1767</v>
      </c>
      <c r="F149" s="43" t="s">
        <v>126</v>
      </c>
      <c r="G149" s="43" t="s">
        <v>4</v>
      </c>
      <c r="H149" s="43" t="s">
        <v>47</v>
      </c>
      <c r="I149" s="37">
        <v>44088.0</v>
      </c>
      <c r="J149" s="37">
        <v>44169.0</v>
      </c>
      <c r="K149" s="38">
        <v>44184.0</v>
      </c>
      <c r="L149" s="39" t="s">
        <v>28</v>
      </c>
      <c r="M149" s="39" t="s">
        <v>49</v>
      </c>
      <c r="N149" s="40" t="s">
        <v>42</v>
      </c>
      <c r="O149" s="45" t="s">
        <v>1771</v>
      </c>
      <c r="P149" s="46" t="str">
        <f>HYPERLINK("https://nptel.ac.in/noc/courses/noc18/SEM1/noc18-oe01","https://nptel.ac.in/noc/courses/noc18/SEM1/noc18-oe01")</f>
        <v>https://nptel.ac.in/noc/courses/noc18/SEM1/noc18-oe01</v>
      </c>
      <c r="Q149" s="46" t="str">
        <f>HYPERLINK("https://nptel.ac.in/courses/114/106/114106045/","https://nptel.ac.in/courses/114/106/114106045/")</f>
        <v>https://nptel.ac.in/courses/114/106/114106045/</v>
      </c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</row>
    <row r="150">
      <c r="A150" s="181">
        <v>149.0</v>
      </c>
      <c r="B150" s="34" t="s">
        <v>1777</v>
      </c>
      <c r="C150" s="47" t="s">
        <v>1773</v>
      </c>
      <c r="D150" s="56" t="s">
        <v>1778</v>
      </c>
      <c r="E150" s="56" t="s">
        <v>1775</v>
      </c>
      <c r="F150" s="43" t="s">
        <v>430</v>
      </c>
      <c r="G150" s="43" t="s">
        <v>4</v>
      </c>
      <c r="H150" s="43" t="s">
        <v>47</v>
      </c>
      <c r="I150" s="37">
        <v>44088.0</v>
      </c>
      <c r="J150" s="37">
        <v>44169.0</v>
      </c>
      <c r="K150" s="38">
        <v>44184.0</v>
      </c>
      <c r="L150" s="39" t="s">
        <v>28</v>
      </c>
      <c r="M150" s="39" t="s">
        <v>41</v>
      </c>
      <c r="N150" s="40" t="s">
        <v>42</v>
      </c>
      <c r="O150" s="45" t="s">
        <v>1779</v>
      </c>
      <c r="P150" s="46" t="str">
        <f>HYPERLINK("https://nptel.ac.in/noc/courses/noc19/SEM2/noc19-te08","https://nptel.ac.in/noc/courses/noc19/SEM2/noc19-te08")</f>
        <v>https://nptel.ac.in/noc/courses/noc19/SEM2/noc19-te08</v>
      </c>
      <c r="Q150" s="46" t="str">
        <f>HYPERLINK("https://nptel.ac.in/courses/116/102/116102047/","https://nptel.ac.in/courses/116/102/116102047/")</f>
        <v>https://nptel.ac.in/courses/116/102/116102047/</v>
      </c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</row>
    <row r="151">
      <c r="A151" s="181">
        <v>150.0</v>
      </c>
      <c r="B151" s="34" t="s">
        <v>1784</v>
      </c>
      <c r="C151" s="47" t="s">
        <v>1773</v>
      </c>
      <c r="D151" s="56" t="s">
        <v>1785</v>
      </c>
      <c r="E151" s="56" t="s">
        <v>1786</v>
      </c>
      <c r="F151" s="43" t="s">
        <v>430</v>
      </c>
      <c r="G151" s="43" t="s">
        <v>4</v>
      </c>
      <c r="H151" s="43" t="s">
        <v>47</v>
      </c>
      <c r="I151" s="37">
        <v>44088.0</v>
      </c>
      <c r="J151" s="37">
        <v>44169.0</v>
      </c>
      <c r="K151" s="38">
        <v>44184.0</v>
      </c>
      <c r="L151" s="39" t="s">
        <v>28</v>
      </c>
      <c r="M151" s="39" t="s">
        <v>29</v>
      </c>
      <c r="N151" s="40" t="s">
        <v>42</v>
      </c>
      <c r="O151" s="45" t="s">
        <v>1787</v>
      </c>
      <c r="P151" s="46" t="str">
        <f>HYPERLINK("https://nptel.ac.in/noc/courses/noc19/SEM2/noc19-te06","https://nptel.ac.in/noc/courses/noc19/SEM2/noc19-te06")</f>
        <v>https://nptel.ac.in/noc/courses/noc19/SEM2/noc19-te06</v>
      </c>
      <c r="Q151" s="46" t="str">
        <f>HYPERLINK("https://nptel.ac.in/courses/116/102/116102054/","https://nptel.ac.in/courses/116/102/116102054/")</f>
        <v>https://nptel.ac.in/courses/116/102/116102054/</v>
      </c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</row>
    <row r="152">
      <c r="A152" s="181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</row>
    <row r="153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</row>
    <row r="154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</row>
    <row r="155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</row>
    <row r="156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</row>
    <row r="157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</row>
    <row r="158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</row>
    <row r="159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  <c r="AA159" s="180"/>
    </row>
    <row r="160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</row>
    <row r="161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</row>
    <row r="162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</row>
    <row r="163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  <c r="AA163" s="180"/>
    </row>
    <row r="164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  <c r="AA164" s="180"/>
    </row>
    <row r="165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</row>
    <row r="166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</row>
    <row r="167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</row>
    <row r="168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</row>
    <row r="169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</row>
    <row r="170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</row>
    <row r="171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</row>
    <row r="172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</row>
    <row r="173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</row>
    <row r="174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</row>
    <row r="175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</row>
    <row r="176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</row>
    <row r="177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</row>
    <row r="178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</row>
    <row r="179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</row>
    <row r="180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</row>
    <row r="181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  <c r="AA181" s="180"/>
    </row>
    <row r="182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</row>
    <row r="183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</row>
    <row r="184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</row>
    <row r="185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</row>
    <row r="186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</row>
    <row r="187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</row>
    <row r="188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</row>
    <row r="189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</row>
    <row r="190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</row>
    <row r="191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</row>
    <row r="192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</row>
    <row r="193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</row>
    <row r="194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</row>
    <row r="195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</row>
    <row r="196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</row>
    <row r="197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</row>
    <row r="198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</row>
    <row r="199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</row>
    <row r="200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</row>
    <row r="201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</row>
    <row r="202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</row>
    <row r="203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</row>
    <row r="204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</row>
    <row r="205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</row>
    <row r="206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</row>
    <row r="207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</row>
    <row r="208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</row>
    <row r="209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  <c r="AA209" s="180"/>
    </row>
    <row r="210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  <c r="AA210" s="180"/>
    </row>
    <row r="211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</row>
    <row r="212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  <c r="AA212" s="180"/>
    </row>
    <row r="213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</row>
    <row r="214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</row>
    <row r="215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</row>
    <row r="216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</row>
    <row r="217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  <c r="AA217" s="180"/>
    </row>
    <row r="218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</row>
    <row r="219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</row>
    <row r="220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</row>
    <row r="221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</row>
    <row r="222">
      <c r="A222" s="180"/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</row>
    <row r="223">
      <c r="A223" s="180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</row>
    <row r="224">
      <c r="A224" s="180"/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</row>
    <row r="225">
      <c r="A225" s="180"/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</row>
    <row r="226">
      <c r="A226" s="180"/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</row>
    <row r="227">
      <c r="A227" s="180"/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</row>
    <row r="228">
      <c r="A228" s="180"/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</row>
    <row r="229">
      <c r="A229" s="180"/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</row>
    <row r="230">
      <c r="A230" s="180"/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</row>
    <row r="231">
      <c r="A231" s="180"/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</row>
    <row r="232">
      <c r="A232" s="180"/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</row>
    <row r="233">
      <c r="A233" s="180"/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  <c r="AA233" s="180"/>
    </row>
    <row r="234">
      <c r="A234" s="180"/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</row>
    <row r="235">
      <c r="A235" s="180"/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  <c r="AA235" s="180"/>
    </row>
    <row r="236">
      <c r="A236" s="180"/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</row>
    <row r="237">
      <c r="A237" s="180"/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</row>
    <row r="238">
      <c r="A238" s="180"/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</row>
    <row r="239">
      <c r="A239" s="180"/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</row>
    <row r="240">
      <c r="A240" s="180"/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</row>
    <row r="241">
      <c r="A241" s="180"/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</row>
    <row r="242">
      <c r="A242" s="180"/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</row>
    <row r="243">
      <c r="A243" s="180"/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</row>
    <row r="244">
      <c r="A244" s="180"/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</row>
    <row r="245">
      <c r="A245" s="180"/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</row>
    <row r="246">
      <c r="A246" s="180"/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</row>
    <row r="247">
      <c r="A247" s="180"/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</row>
    <row r="248">
      <c r="A248" s="180"/>
      <c r="B248" s="180"/>
      <c r="C248" s="180"/>
      <c r="D248" s="180"/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</row>
    <row r="249">
      <c r="A249" s="180"/>
      <c r="B249" s="18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</row>
    <row r="250">
      <c r="A250" s="180"/>
      <c r="B250" s="180"/>
      <c r="C250" s="180"/>
      <c r="D250" s="180"/>
      <c r="E250" s="180"/>
      <c r="F250" s="180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  <c r="AA250" s="180"/>
    </row>
    <row r="251">
      <c r="A251" s="180"/>
      <c r="B251" s="180"/>
      <c r="C251" s="180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</row>
    <row r="252">
      <c r="A252" s="180"/>
      <c r="B252" s="180"/>
      <c r="C252" s="180"/>
      <c r="D252" s="180"/>
      <c r="E252" s="180"/>
      <c r="F252" s="180"/>
      <c r="G252" s="180"/>
      <c r="H252" s="180"/>
      <c r="I252" s="180"/>
      <c r="J252" s="180"/>
      <c r="K252" s="180"/>
      <c r="L252" s="180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</row>
    <row r="253">
      <c r="A253" s="180"/>
      <c r="B253" s="180"/>
      <c r="C253" s="180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</row>
    <row r="254">
      <c r="A254" s="180"/>
      <c r="B254" s="180"/>
      <c r="C254" s="180"/>
      <c r="D254" s="180"/>
      <c r="E254" s="180"/>
      <c r="F254" s="180"/>
      <c r="G254" s="180"/>
      <c r="H254" s="180"/>
      <c r="I254" s="180"/>
      <c r="J254" s="180"/>
      <c r="K254" s="180"/>
      <c r="L254" s="180"/>
      <c r="M254" s="180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  <c r="AA254" s="180"/>
    </row>
    <row r="255">
      <c r="A255" s="180"/>
      <c r="B255" s="180"/>
      <c r="C255" s="180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  <c r="AA255" s="180"/>
    </row>
    <row r="256">
      <c r="A256" s="180"/>
      <c r="B256" s="180"/>
      <c r="C256" s="180"/>
      <c r="D256" s="180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/>
      <c r="P256" s="180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  <c r="AA256" s="180"/>
    </row>
    <row r="257">
      <c r="A257" s="180"/>
      <c r="B257" s="180"/>
      <c r="C257" s="180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</row>
    <row r="258">
      <c r="A258" s="180"/>
      <c r="B258" s="180"/>
      <c r="C258" s="180"/>
      <c r="D258" s="180"/>
      <c r="E258" s="180"/>
      <c r="F258" s="180"/>
      <c r="G258" s="180"/>
      <c r="H258" s="180"/>
      <c r="I258" s="180"/>
      <c r="J258" s="180"/>
      <c r="K258" s="180"/>
      <c r="L258" s="180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</row>
    <row r="259">
      <c r="A259" s="180"/>
      <c r="B259" s="180"/>
      <c r="C259" s="180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</row>
    <row r="260">
      <c r="A260" s="180"/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</row>
    <row r="261">
      <c r="A261" s="180"/>
      <c r="B261" s="180"/>
      <c r="C261" s="180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</row>
    <row r="262">
      <c r="A262" s="180"/>
      <c r="B262" s="180"/>
      <c r="C262" s="180"/>
      <c r="D262" s="180"/>
      <c r="E262" s="180"/>
      <c r="F262" s="180"/>
      <c r="G262" s="180"/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</row>
    <row r="263">
      <c r="A263" s="180"/>
      <c r="B263" s="180"/>
      <c r="C263" s="180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</row>
    <row r="264">
      <c r="A264" s="180"/>
      <c r="B264" s="180"/>
      <c r="C264" s="180"/>
      <c r="D264" s="180"/>
      <c r="E264" s="180"/>
      <c r="F264" s="180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</row>
    <row r="265">
      <c r="A265" s="180"/>
      <c r="B265" s="180"/>
      <c r="C265" s="180"/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</row>
    <row r="266">
      <c r="A266" s="180"/>
      <c r="B266" s="180"/>
      <c r="C266" s="180"/>
      <c r="D266" s="180"/>
      <c r="E266" s="180"/>
      <c r="F266" s="180"/>
      <c r="G266" s="180"/>
      <c r="H266" s="180"/>
      <c r="I266" s="180"/>
      <c r="J266" s="180"/>
      <c r="K266" s="180"/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</row>
    <row r="267">
      <c r="A267" s="180"/>
      <c r="B267" s="180"/>
      <c r="C267" s="180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</row>
    <row r="268">
      <c r="A268" s="180"/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</row>
    <row r="269">
      <c r="A269" s="180"/>
      <c r="B269" s="180"/>
      <c r="C269" s="180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</row>
    <row r="270">
      <c r="A270" s="180"/>
      <c r="B270" s="180"/>
      <c r="C270" s="180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</row>
    <row r="271">
      <c r="A271" s="180"/>
      <c r="B271" s="180"/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</row>
    <row r="272">
      <c r="A272" s="180"/>
      <c r="B272" s="180"/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</row>
    <row r="273">
      <c r="A273" s="180"/>
      <c r="B273" s="180"/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</row>
    <row r="274">
      <c r="A274" s="180"/>
      <c r="B274" s="180"/>
      <c r="C274" s="180"/>
      <c r="D274" s="180"/>
      <c r="E274" s="180"/>
      <c r="F274" s="180"/>
      <c r="G274" s="180"/>
      <c r="H274" s="180"/>
      <c r="I274" s="180"/>
      <c r="J274" s="180"/>
      <c r="K274" s="180"/>
      <c r="L274" s="180"/>
      <c r="M274" s="180"/>
      <c r="N274" s="180"/>
      <c r="O274" s="180"/>
      <c r="P274" s="180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  <c r="AA274" s="180"/>
    </row>
    <row r="275">
      <c r="A275" s="180"/>
      <c r="B275" s="180"/>
      <c r="C275" s="180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</row>
    <row r="276">
      <c r="A276" s="180"/>
      <c r="B276" s="180"/>
      <c r="C276" s="180"/>
      <c r="D276" s="180"/>
      <c r="E276" s="180"/>
      <c r="F276" s="180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</row>
    <row r="277">
      <c r="A277" s="180"/>
      <c r="B277" s="180"/>
      <c r="C277" s="180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</row>
    <row r="278">
      <c r="A278" s="180"/>
      <c r="B278" s="180"/>
      <c r="C278" s="180"/>
      <c r="D278" s="180"/>
      <c r="E278" s="180"/>
      <c r="F278" s="180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</row>
    <row r="279">
      <c r="A279" s="180"/>
      <c r="B279" s="180"/>
      <c r="C279" s="180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</row>
    <row r="280">
      <c r="A280" s="180"/>
      <c r="B280" s="180"/>
      <c r="C280" s="180"/>
      <c r="D280" s="180"/>
      <c r="E280" s="180"/>
      <c r="F280" s="180"/>
      <c r="G280" s="180"/>
      <c r="H280" s="180"/>
      <c r="I280" s="180"/>
      <c r="J280" s="180"/>
      <c r="K280" s="180"/>
      <c r="L280" s="180"/>
      <c r="M280" s="180"/>
      <c r="N280" s="180"/>
      <c r="O280" s="180"/>
      <c r="P280" s="180"/>
      <c r="Q280" s="180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</row>
    <row r="281">
      <c r="A281" s="180"/>
      <c r="B281" s="180"/>
      <c r="C281" s="180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</row>
    <row r="282">
      <c r="A282" s="180"/>
      <c r="B282" s="180"/>
      <c r="C282" s="180"/>
      <c r="D282" s="180"/>
      <c r="E282" s="180"/>
      <c r="F282" s="180"/>
      <c r="G282" s="180"/>
      <c r="H282" s="180"/>
      <c r="I282" s="180"/>
      <c r="J282" s="180"/>
      <c r="K282" s="180"/>
      <c r="L282" s="180"/>
      <c r="M282" s="180"/>
      <c r="N282" s="180"/>
      <c r="O282" s="180"/>
      <c r="P282" s="180"/>
      <c r="Q282" s="180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</row>
    <row r="283">
      <c r="A283" s="180"/>
      <c r="B283" s="180"/>
      <c r="C283" s="180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</row>
    <row r="284">
      <c r="A284" s="180"/>
      <c r="B284" s="180"/>
      <c r="C284" s="180"/>
      <c r="D284" s="180"/>
      <c r="E284" s="180"/>
      <c r="F284" s="180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</row>
    <row r="285">
      <c r="A285" s="180"/>
      <c r="B285" s="180"/>
      <c r="C285" s="180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  <c r="AA285" s="180"/>
    </row>
    <row r="286">
      <c r="A286" s="180"/>
      <c r="B286" s="180"/>
      <c r="C286" s="180"/>
      <c r="D286" s="180"/>
      <c r="E286" s="180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  <c r="AA286" s="180"/>
    </row>
    <row r="287">
      <c r="A287" s="180"/>
      <c r="B287" s="180"/>
      <c r="C287" s="180"/>
      <c r="D287" s="180"/>
      <c r="E287" s="180"/>
      <c r="F287" s="180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  <c r="AA287" s="180"/>
    </row>
    <row r="288">
      <c r="A288" s="180"/>
      <c r="B288" s="180"/>
      <c r="C288" s="180"/>
      <c r="D288" s="180"/>
      <c r="E288" s="180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  <c r="AA288" s="180"/>
    </row>
    <row r="289">
      <c r="A289" s="180"/>
      <c r="B289" s="180"/>
      <c r="C289" s="180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  <c r="AA289" s="180"/>
    </row>
    <row r="290">
      <c r="A290" s="180"/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</row>
    <row r="291">
      <c r="A291" s="180"/>
      <c r="B291" s="180"/>
      <c r="C291" s="180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  <c r="AA291" s="180"/>
    </row>
    <row r="292">
      <c r="A292" s="180"/>
      <c r="B292" s="180"/>
      <c r="C292" s="180"/>
      <c r="D292" s="180"/>
      <c r="E292" s="180"/>
      <c r="F292" s="180"/>
      <c r="G292" s="180"/>
      <c r="H292" s="180"/>
      <c r="I292" s="180"/>
      <c r="J292" s="180"/>
      <c r="K292" s="180"/>
      <c r="L292" s="180"/>
      <c r="M292" s="180"/>
      <c r="N292" s="180"/>
      <c r="O292" s="180"/>
      <c r="P292" s="180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  <c r="AA292" s="180"/>
    </row>
    <row r="293">
      <c r="A293" s="180"/>
      <c r="B293" s="180"/>
      <c r="C293" s="180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180"/>
      <c r="Y293" s="180"/>
      <c r="Z293" s="180"/>
      <c r="AA293" s="180"/>
    </row>
    <row r="294">
      <c r="A294" s="180"/>
      <c r="B294" s="180"/>
      <c r="C294" s="180"/>
      <c r="D294" s="180"/>
      <c r="E294" s="180"/>
      <c r="F294" s="180"/>
      <c r="G294" s="180"/>
      <c r="H294" s="180"/>
      <c r="I294" s="180"/>
      <c r="J294" s="180"/>
      <c r="K294" s="180"/>
      <c r="L294" s="180"/>
      <c r="M294" s="180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</row>
    <row r="295">
      <c r="A295" s="180"/>
      <c r="B295" s="180"/>
      <c r="C295" s="180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</row>
    <row r="296">
      <c r="A296" s="180"/>
      <c r="B296" s="180"/>
      <c r="C296" s="180"/>
      <c r="D296" s="180"/>
      <c r="E296" s="180"/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</row>
    <row r="297">
      <c r="A297" s="180"/>
      <c r="B297" s="180"/>
      <c r="C297" s="180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</row>
    <row r="298">
      <c r="A298" s="180"/>
      <c r="B298" s="180"/>
      <c r="C298" s="180"/>
      <c r="D298" s="180"/>
      <c r="E298" s="180"/>
      <c r="F298" s="180"/>
      <c r="G298" s="180"/>
      <c r="H298" s="180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</row>
    <row r="299">
      <c r="A299" s="180"/>
      <c r="B299" s="180"/>
      <c r="C299" s="180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</row>
    <row r="300">
      <c r="A300" s="180"/>
      <c r="B300" s="180"/>
      <c r="C300" s="180"/>
      <c r="D300" s="180"/>
      <c r="E300" s="180"/>
      <c r="F300" s="180"/>
      <c r="G300" s="180"/>
      <c r="H300" s="180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</row>
    <row r="301">
      <c r="A301" s="180"/>
      <c r="B301" s="180"/>
      <c r="C301" s="180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</row>
    <row r="302">
      <c r="A302" s="180"/>
      <c r="B302" s="180"/>
      <c r="C302" s="180"/>
      <c r="D302" s="180"/>
      <c r="E302" s="180"/>
      <c r="F302" s="180"/>
      <c r="G302" s="180"/>
      <c r="H302" s="180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</row>
    <row r="303">
      <c r="A303" s="180"/>
      <c r="B303" s="180"/>
      <c r="C303" s="180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  <c r="AA303" s="180"/>
    </row>
    <row r="304">
      <c r="A304" s="180"/>
      <c r="B304" s="180"/>
      <c r="C304" s="180"/>
      <c r="D304" s="180"/>
      <c r="E304" s="180"/>
      <c r="F304" s="180"/>
      <c r="G304" s="180"/>
      <c r="H304" s="180"/>
      <c r="I304" s="180"/>
      <c r="J304" s="180"/>
      <c r="K304" s="180"/>
      <c r="L304" s="180"/>
      <c r="M304" s="180"/>
      <c r="N304" s="180"/>
      <c r="O304" s="180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  <c r="AA304" s="180"/>
    </row>
    <row r="305">
      <c r="A305" s="180"/>
      <c r="B305" s="180"/>
      <c r="C305" s="180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  <c r="AA305" s="180"/>
    </row>
    <row r="306">
      <c r="A306" s="180"/>
      <c r="B306" s="180"/>
      <c r="C306" s="180"/>
      <c r="D306" s="180"/>
      <c r="E306" s="180"/>
      <c r="F306" s="180"/>
      <c r="G306" s="180"/>
      <c r="H306" s="180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</row>
    <row r="307">
      <c r="A307" s="180"/>
      <c r="B307" s="180"/>
      <c r="C307" s="180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</row>
    <row r="308">
      <c r="A308" s="180"/>
      <c r="B308" s="180"/>
      <c r="C308" s="180"/>
      <c r="D308" s="180"/>
      <c r="E308" s="180"/>
      <c r="F308" s="180"/>
      <c r="G308" s="180"/>
      <c r="H308" s="180"/>
      <c r="I308" s="180"/>
      <c r="J308" s="180"/>
      <c r="K308" s="180"/>
      <c r="L308" s="180"/>
      <c r="M308" s="180"/>
      <c r="N308" s="180"/>
      <c r="O308" s="180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  <c r="AA308" s="180"/>
    </row>
    <row r="309">
      <c r="A309" s="180"/>
      <c r="B309" s="180"/>
      <c r="C309" s="180"/>
      <c r="D309" s="180"/>
      <c r="E309" s="180"/>
      <c r="F309" s="180"/>
      <c r="G309" s="180"/>
      <c r="H309" s="180"/>
      <c r="I309" s="180"/>
      <c r="J309" s="180"/>
      <c r="K309" s="180"/>
      <c r="L309" s="180"/>
      <c r="M309" s="180"/>
      <c r="N309" s="180"/>
      <c r="O309" s="180"/>
      <c r="P309" s="180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  <c r="AA309" s="180"/>
    </row>
    <row r="310">
      <c r="A310" s="180"/>
      <c r="B310" s="180"/>
      <c r="C310" s="180"/>
      <c r="D310" s="180"/>
      <c r="E310" s="180"/>
      <c r="F310" s="180"/>
      <c r="G310" s="180"/>
      <c r="H310" s="180"/>
      <c r="I310" s="180"/>
      <c r="J310" s="180"/>
      <c r="K310" s="180"/>
      <c r="L310" s="180"/>
      <c r="M310" s="180"/>
      <c r="N310" s="180"/>
      <c r="O310" s="180"/>
      <c r="P310" s="180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  <c r="AA310" s="180"/>
    </row>
    <row r="311">
      <c r="A311" s="180"/>
      <c r="B311" s="180"/>
      <c r="C311" s="180"/>
      <c r="D311" s="180"/>
      <c r="E311" s="180"/>
      <c r="F311" s="180"/>
      <c r="G311" s="180"/>
      <c r="H311" s="180"/>
      <c r="I311" s="180"/>
      <c r="J311" s="180"/>
      <c r="K311" s="180"/>
      <c r="L311" s="180"/>
      <c r="M311" s="180"/>
      <c r="N311" s="180"/>
      <c r="O311" s="180"/>
      <c r="P311" s="180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  <c r="AA311" s="180"/>
    </row>
    <row r="312">
      <c r="A312" s="180"/>
      <c r="B312" s="180"/>
      <c r="C312" s="180"/>
      <c r="D312" s="180"/>
      <c r="E312" s="180"/>
      <c r="F312" s="180"/>
      <c r="G312" s="180"/>
      <c r="H312" s="180"/>
      <c r="I312" s="180"/>
      <c r="J312" s="180"/>
      <c r="K312" s="180"/>
      <c r="L312" s="180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</row>
    <row r="313">
      <c r="A313" s="180"/>
      <c r="B313" s="180"/>
      <c r="C313" s="180"/>
      <c r="D313" s="180"/>
      <c r="E313" s="180"/>
      <c r="F313" s="180"/>
      <c r="G313" s="180"/>
      <c r="H313" s="180"/>
      <c r="I313" s="180"/>
      <c r="J313" s="180"/>
      <c r="K313" s="180"/>
      <c r="L313" s="180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</row>
    <row r="314">
      <c r="A314" s="180"/>
      <c r="B314" s="180"/>
      <c r="C314" s="180"/>
      <c r="D314" s="180"/>
      <c r="E314" s="180"/>
      <c r="F314" s="180"/>
      <c r="G314" s="180"/>
      <c r="H314" s="180"/>
      <c r="I314" s="180"/>
      <c r="J314" s="180"/>
      <c r="K314" s="180"/>
      <c r="L314" s="180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</row>
    <row r="315">
      <c r="A315" s="180"/>
      <c r="B315" s="180"/>
      <c r="C315" s="180"/>
      <c r="D315" s="180"/>
      <c r="E315" s="180"/>
      <c r="F315" s="180"/>
      <c r="G315" s="180"/>
      <c r="H315" s="180"/>
      <c r="I315" s="180"/>
      <c r="J315" s="180"/>
      <c r="K315" s="180"/>
      <c r="L315" s="180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</row>
    <row r="316">
      <c r="A316" s="180"/>
      <c r="B316" s="180"/>
      <c r="C316" s="180"/>
      <c r="D316" s="180"/>
      <c r="E316" s="180"/>
      <c r="F316" s="180"/>
      <c r="G316" s="180"/>
      <c r="H316" s="180"/>
      <c r="I316" s="180"/>
      <c r="J316" s="180"/>
      <c r="K316" s="180"/>
      <c r="L316" s="180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</row>
    <row r="317">
      <c r="A317" s="180"/>
      <c r="B317" s="180"/>
      <c r="C317" s="180"/>
      <c r="D317" s="180"/>
      <c r="E317" s="180"/>
      <c r="F317" s="180"/>
      <c r="G317" s="180"/>
      <c r="H317" s="180"/>
      <c r="I317" s="180"/>
      <c r="J317" s="180"/>
      <c r="K317" s="180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</row>
    <row r="318">
      <c r="A318" s="180"/>
      <c r="B318" s="180"/>
      <c r="C318" s="180"/>
      <c r="D318" s="180"/>
      <c r="E318" s="180"/>
      <c r="F318" s="180"/>
      <c r="G318" s="180"/>
      <c r="H318" s="180"/>
      <c r="I318" s="180"/>
      <c r="J318" s="180"/>
      <c r="K318" s="180"/>
      <c r="L318" s="180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</row>
    <row r="319">
      <c r="A319" s="180"/>
      <c r="B319" s="180"/>
      <c r="C319" s="180"/>
      <c r="D319" s="180"/>
      <c r="E319" s="180"/>
      <c r="F319" s="180"/>
      <c r="G319" s="180"/>
      <c r="H319" s="180"/>
      <c r="I319" s="180"/>
      <c r="J319" s="180"/>
      <c r="K319" s="180"/>
      <c r="L319" s="180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</row>
    <row r="320">
      <c r="A320" s="180"/>
      <c r="B320" s="180"/>
      <c r="C320" s="180"/>
      <c r="D320" s="180"/>
      <c r="E320" s="180"/>
      <c r="F320" s="180"/>
      <c r="G320" s="180"/>
      <c r="H320" s="180"/>
      <c r="I320" s="180"/>
      <c r="J320" s="180"/>
      <c r="K320" s="180"/>
      <c r="L320" s="180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</row>
    <row r="321">
      <c r="A321" s="180"/>
      <c r="B321" s="180"/>
      <c r="C321" s="180"/>
      <c r="D321" s="180"/>
      <c r="E321" s="180"/>
      <c r="F321" s="180"/>
      <c r="G321" s="180"/>
      <c r="H321" s="180"/>
      <c r="I321" s="180"/>
      <c r="J321" s="180"/>
      <c r="K321" s="180"/>
      <c r="L321" s="180"/>
      <c r="M321" s="180"/>
      <c r="N321" s="180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  <c r="AA321" s="180"/>
    </row>
    <row r="322">
      <c r="A322" s="180"/>
      <c r="B322" s="180"/>
      <c r="C322" s="180"/>
      <c r="D322" s="180"/>
      <c r="E322" s="180"/>
      <c r="F322" s="180"/>
      <c r="G322" s="180"/>
      <c r="H322" s="180"/>
      <c r="I322" s="180"/>
      <c r="J322" s="180"/>
      <c r="K322" s="180"/>
      <c r="L322" s="180"/>
      <c r="M322" s="180"/>
      <c r="N322" s="180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  <c r="AA322" s="180"/>
    </row>
    <row r="323">
      <c r="A323" s="180"/>
      <c r="B323" s="180"/>
      <c r="C323" s="180"/>
      <c r="D323" s="180"/>
      <c r="E323" s="180"/>
      <c r="F323" s="180"/>
      <c r="G323" s="180"/>
      <c r="H323" s="180"/>
      <c r="I323" s="180"/>
      <c r="J323" s="180"/>
      <c r="K323" s="180"/>
      <c r="L323" s="180"/>
      <c r="M323" s="180"/>
      <c r="N323" s="180"/>
      <c r="O323" s="180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  <c r="AA323" s="180"/>
    </row>
    <row r="324">
      <c r="A324" s="180"/>
      <c r="B324" s="180"/>
      <c r="C324" s="180"/>
      <c r="D324" s="180"/>
      <c r="E324" s="180"/>
      <c r="F324" s="180"/>
      <c r="G324" s="180"/>
      <c r="H324" s="180"/>
      <c r="I324" s="180"/>
      <c r="J324" s="180"/>
      <c r="K324" s="180"/>
      <c r="L324" s="180"/>
      <c r="M324" s="180"/>
      <c r="N324" s="180"/>
      <c r="O324" s="180"/>
      <c r="P324" s="180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  <c r="AA324" s="180"/>
    </row>
    <row r="325">
      <c r="A325" s="180"/>
      <c r="B325" s="180"/>
      <c r="C325" s="180"/>
      <c r="D325" s="180"/>
      <c r="E325" s="180"/>
      <c r="F325" s="180"/>
      <c r="G325" s="180"/>
      <c r="H325" s="180"/>
      <c r="I325" s="180"/>
      <c r="J325" s="180"/>
      <c r="K325" s="180"/>
      <c r="L325" s="180"/>
      <c r="M325" s="180"/>
      <c r="N325" s="180"/>
      <c r="O325" s="180"/>
      <c r="P325" s="180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  <c r="AA325" s="180"/>
    </row>
    <row r="326">
      <c r="A326" s="180"/>
      <c r="B326" s="180"/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</row>
    <row r="327">
      <c r="A327" s="180"/>
      <c r="B327" s="180"/>
      <c r="C327" s="180"/>
      <c r="D327" s="180"/>
      <c r="E327" s="180"/>
      <c r="F327" s="180"/>
      <c r="G327" s="180"/>
      <c r="H327" s="180"/>
      <c r="I327" s="180"/>
      <c r="J327" s="180"/>
      <c r="K327" s="180"/>
      <c r="L327" s="180"/>
      <c r="M327" s="180"/>
      <c r="N327" s="180"/>
      <c r="O327" s="180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</row>
    <row r="328">
      <c r="A328" s="180"/>
      <c r="B328" s="180"/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</row>
    <row r="329">
      <c r="A329" s="180"/>
      <c r="B329" s="180"/>
      <c r="C329" s="180"/>
      <c r="D329" s="180"/>
      <c r="E329" s="180"/>
      <c r="F329" s="180"/>
      <c r="G329" s="180"/>
      <c r="H329" s="180"/>
      <c r="I329" s="180"/>
      <c r="J329" s="180"/>
      <c r="K329" s="180"/>
      <c r="L329" s="180"/>
      <c r="M329" s="180"/>
      <c r="N329" s="180"/>
      <c r="O329" s="180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  <c r="AA329" s="180"/>
    </row>
    <row r="330">
      <c r="A330" s="180"/>
      <c r="B330" s="180"/>
      <c r="C330" s="180"/>
      <c r="D330" s="180"/>
      <c r="E330" s="180"/>
      <c r="F330" s="180"/>
      <c r="G330" s="180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</row>
    <row r="331">
      <c r="A331" s="180"/>
      <c r="B331" s="180"/>
      <c r="C331" s="180"/>
      <c r="D331" s="180"/>
      <c r="E331" s="180"/>
      <c r="F331" s="180"/>
      <c r="G331" s="180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</row>
    <row r="332">
      <c r="A332" s="180"/>
      <c r="B332" s="180"/>
      <c r="C332" s="180"/>
      <c r="D332" s="180"/>
      <c r="E332" s="180"/>
      <c r="F332" s="180"/>
      <c r="G332" s="180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</row>
    <row r="333">
      <c r="A333" s="180"/>
      <c r="B333" s="180"/>
      <c r="C333" s="180"/>
      <c r="D333" s="180"/>
      <c r="E333" s="180"/>
      <c r="F333" s="180"/>
      <c r="G333" s="180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</row>
    <row r="334">
      <c r="A334" s="180"/>
      <c r="B334" s="180"/>
      <c r="C334" s="180"/>
      <c r="D334" s="180"/>
      <c r="E334" s="180"/>
      <c r="F334" s="180"/>
      <c r="G334" s="180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</row>
    <row r="335">
      <c r="A335" s="180"/>
      <c r="B335" s="180"/>
      <c r="C335" s="180"/>
      <c r="D335" s="180"/>
      <c r="E335" s="180"/>
      <c r="F335" s="180"/>
      <c r="G335" s="180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</row>
    <row r="336">
      <c r="A336" s="180"/>
      <c r="B336" s="180"/>
      <c r="C336" s="180"/>
      <c r="D336" s="180"/>
      <c r="E336" s="180"/>
      <c r="F336" s="180"/>
      <c r="G336" s="180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</row>
    <row r="337">
      <c r="A337" s="180"/>
      <c r="B337" s="180"/>
      <c r="C337" s="180"/>
      <c r="D337" s="180"/>
      <c r="E337" s="180"/>
      <c r="F337" s="180"/>
      <c r="G337" s="180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</row>
    <row r="338">
      <c r="A338" s="180"/>
      <c r="B338" s="180"/>
      <c r="C338" s="180"/>
      <c r="D338" s="180"/>
      <c r="E338" s="180"/>
      <c r="F338" s="180"/>
      <c r="G338" s="180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</row>
    <row r="339">
      <c r="A339" s="180"/>
      <c r="B339" s="180"/>
      <c r="C339" s="180"/>
      <c r="D339" s="180"/>
      <c r="E339" s="180"/>
      <c r="F339" s="180"/>
      <c r="G339" s="180"/>
      <c r="H339" s="180"/>
      <c r="I339" s="180"/>
      <c r="J339" s="180"/>
      <c r="K339" s="180"/>
      <c r="L339" s="180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</row>
    <row r="340">
      <c r="A340" s="180"/>
      <c r="B340" s="180"/>
      <c r="C340" s="180"/>
      <c r="D340" s="180"/>
      <c r="E340" s="180"/>
      <c r="F340" s="180"/>
      <c r="G340" s="180"/>
      <c r="H340" s="180"/>
      <c r="I340" s="180"/>
      <c r="J340" s="180"/>
      <c r="K340" s="180"/>
      <c r="L340" s="180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</row>
    <row r="341">
      <c r="A341" s="180"/>
      <c r="B341" s="180"/>
      <c r="C341" s="180"/>
      <c r="D341" s="180"/>
      <c r="E341" s="180"/>
      <c r="F341" s="180"/>
      <c r="G341" s="180"/>
      <c r="H341" s="180"/>
      <c r="I341" s="180"/>
      <c r="J341" s="180"/>
      <c r="K341" s="180"/>
      <c r="L341" s="180"/>
      <c r="M341" s="180"/>
      <c r="N341" s="180"/>
      <c r="O341" s="180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  <c r="AA341" s="180"/>
    </row>
    <row r="342">
      <c r="A342" s="180"/>
      <c r="B342" s="180"/>
      <c r="C342" s="180"/>
      <c r="D342" s="180"/>
      <c r="E342" s="180"/>
      <c r="F342" s="180"/>
      <c r="G342" s="180"/>
      <c r="H342" s="180"/>
      <c r="I342" s="180"/>
      <c r="J342" s="180"/>
      <c r="K342" s="180"/>
      <c r="L342" s="180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</row>
    <row r="343">
      <c r="A343" s="180"/>
      <c r="B343" s="180"/>
      <c r="C343" s="180"/>
      <c r="D343" s="180"/>
      <c r="E343" s="180"/>
      <c r="F343" s="180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  <c r="AA343" s="180"/>
    </row>
    <row r="344">
      <c r="A344" s="180"/>
      <c r="B344" s="180"/>
      <c r="C344" s="180"/>
      <c r="D344" s="180"/>
      <c r="E344" s="180"/>
      <c r="F344" s="180"/>
      <c r="G344" s="180"/>
      <c r="H344" s="180"/>
      <c r="I344" s="180"/>
      <c r="J344" s="180"/>
      <c r="K344" s="180"/>
      <c r="L344" s="180"/>
      <c r="M344" s="180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</row>
    <row r="345">
      <c r="A345" s="180"/>
      <c r="B345" s="180"/>
      <c r="C345" s="180"/>
      <c r="D345" s="180"/>
      <c r="E345" s="180"/>
      <c r="F345" s="180"/>
      <c r="G345" s="180"/>
      <c r="H345" s="180"/>
      <c r="I345" s="180"/>
      <c r="J345" s="180"/>
      <c r="K345" s="180"/>
      <c r="L345" s="180"/>
      <c r="M345" s="180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</row>
    <row r="346">
      <c r="A346" s="180"/>
      <c r="B346" s="180"/>
      <c r="C346" s="180"/>
      <c r="D346" s="180"/>
      <c r="E346" s="180"/>
      <c r="F346" s="180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</row>
    <row r="347">
      <c r="A347" s="180"/>
      <c r="B347" s="180"/>
      <c r="C347" s="180"/>
      <c r="D347" s="180"/>
      <c r="E347" s="180"/>
      <c r="F347" s="180"/>
      <c r="G347" s="180"/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  <c r="AA347" s="180"/>
    </row>
    <row r="348">
      <c r="A348" s="180"/>
      <c r="B348" s="180"/>
      <c r="C348" s="180"/>
      <c r="D348" s="180"/>
      <c r="E348" s="180"/>
      <c r="F348" s="180"/>
      <c r="G348" s="180"/>
      <c r="H348" s="180"/>
      <c r="I348" s="180"/>
      <c r="J348" s="180"/>
      <c r="K348" s="180"/>
      <c r="L348" s="180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</row>
    <row r="349">
      <c r="A349" s="180"/>
      <c r="B349" s="180"/>
      <c r="C349" s="180"/>
      <c r="D349" s="180"/>
      <c r="E349" s="180"/>
      <c r="F349" s="180"/>
      <c r="G349" s="180"/>
      <c r="H349" s="180"/>
      <c r="I349" s="180"/>
      <c r="J349" s="180"/>
      <c r="K349" s="180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</row>
    <row r="350">
      <c r="A350" s="180"/>
      <c r="B350" s="180"/>
      <c r="C350" s="180"/>
      <c r="D350" s="180"/>
      <c r="E350" s="180"/>
      <c r="F350" s="180"/>
      <c r="G350" s="180"/>
      <c r="H350" s="180"/>
      <c r="I350" s="180"/>
      <c r="J350" s="180"/>
      <c r="K350" s="180"/>
      <c r="L350" s="180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</row>
    <row r="351">
      <c r="A351" s="180"/>
      <c r="B351" s="18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</row>
    <row r="352">
      <c r="A352" s="180"/>
      <c r="B352" s="180"/>
      <c r="C352" s="180"/>
      <c r="D352" s="180"/>
      <c r="E352" s="180"/>
      <c r="F352" s="180"/>
      <c r="G352" s="180"/>
      <c r="H352" s="180"/>
      <c r="I352" s="180"/>
      <c r="J352" s="180"/>
      <c r="K352" s="180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</row>
    <row r="353">
      <c r="A353" s="180"/>
      <c r="B353" s="180"/>
      <c r="C353" s="180"/>
      <c r="D353" s="180"/>
      <c r="E353" s="180"/>
      <c r="F353" s="180"/>
      <c r="G353" s="180"/>
      <c r="H353" s="180"/>
      <c r="I353" s="180"/>
      <c r="J353" s="180"/>
      <c r="K353" s="180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</row>
    <row r="354">
      <c r="A354" s="180"/>
      <c r="B354" s="180"/>
      <c r="C354" s="180"/>
      <c r="D354" s="180"/>
      <c r="E354" s="180"/>
      <c r="F354" s="180"/>
      <c r="G354" s="180"/>
      <c r="H354" s="180"/>
      <c r="I354" s="180"/>
      <c r="J354" s="180"/>
      <c r="K354" s="180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</row>
    <row r="355">
      <c r="A355" s="180"/>
      <c r="B355" s="180"/>
      <c r="C355" s="180"/>
      <c r="D355" s="180"/>
      <c r="E355" s="180"/>
      <c r="F355" s="180"/>
      <c r="G355" s="180"/>
      <c r="H355" s="180"/>
      <c r="I355" s="180"/>
      <c r="J355" s="180"/>
      <c r="K355" s="180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</row>
    <row r="356">
      <c r="A356" s="180"/>
      <c r="B356" s="180"/>
      <c r="C356" s="180"/>
      <c r="D356" s="180"/>
      <c r="E356" s="180"/>
      <c r="F356" s="180"/>
      <c r="G356" s="180"/>
      <c r="H356" s="180"/>
      <c r="I356" s="180"/>
      <c r="J356" s="180"/>
      <c r="K356" s="180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</row>
    <row r="357">
      <c r="A357" s="180"/>
      <c r="B357" s="180"/>
      <c r="C357" s="180"/>
      <c r="D357" s="180"/>
      <c r="E357" s="180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</row>
    <row r="358">
      <c r="A358" s="180"/>
      <c r="B358" s="180"/>
      <c r="C358" s="180"/>
      <c r="D358" s="180"/>
      <c r="E358" s="180"/>
      <c r="F358" s="180"/>
      <c r="G358" s="180"/>
      <c r="H358" s="180"/>
      <c r="I358" s="180"/>
      <c r="J358" s="180"/>
      <c r="K358" s="180"/>
      <c r="L358" s="180"/>
      <c r="M358" s="180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</row>
    <row r="359">
      <c r="A359" s="180"/>
      <c r="B359" s="180"/>
      <c r="C359" s="180"/>
      <c r="D359" s="180"/>
      <c r="E359" s="180"/>
      <c r="F359" s="180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</row>
    <row r="360">
      <c r="A360" s="180"/>
      <c r="B360" s="180"/>
      <c r="C360" s="180"/>
      <c r="D360" s="180"/>
      <c r="E360" s="180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</row>
    <row r="361">
      <c r="A361" s="180"/>
      <c r="B361" s="180"/>
      <c r="C361" s="180"/>
      <c r="D361" s="180"/>
      <c r="E361" s="180"/>
      <c r="F361" s="180"/>
      <c r="G361" s="180"/>
      <c r="H361" s="180"/>
      <c r="I361" s="180"/>
      <c r="J361" s="180"/>
      <c r="K361" s="180"/>
      <c r="L361" s="180"/>
      <c r="M361" s="180"/>
      <c r="N361" s="180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  <c r="AA361" s="180"/>
    </row>
    <row r="362">
      <c r="A362" s="180"/>
      <c r="B362" s="180"/>
      <c r="C362" s="180"/>
      <c r="D362" s="180"/>
      <c r="E362" s="180"/>
      <c r="F362" s="180"/>
      <c r="G362" s="180"/>
      <c r="H362" s="180"/>
      <c r="I362" s="180"/>
      <c r="J362" s="180"/>
      <c r="K362" s="180"/>
      <c r="L362" s="180"/>
      <c r="M362" s="180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  <c r="AA362" s="180"/>
    </row>
    <row r="363">
      <c r="A363" s="180"/>
      <c r="B363" s="180"/>
      <c r="C363" s="180"/>
      <c r="D363" s="180"/>
      <c r="E363" s="180"/>
      <c r="F363" s="180"/>
      <c r="G363" s="180"/>
      <c r="H363" s="180"/>
      <c r="I363" s="180"/>
      <c r="J363" s="180"/>
      <c r="K363" s="180"/>
      <c r="L363" s="180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  <c r="AA363" s="180"/>
    </row>
    <row r="364">
      <c r="A364" s="180"/>
      <c r="B364" s="180"/>
      <c r="C364" s="180"/>
      <c r="D364" s="180"/>
      <c r="E364" s="180"/>
      <c r="F364" s="180"/>
      <c r="G364" s="180"/>
      <c r="H364" s="180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  <c r="AA364" s="180"/>
    </row>
    <row r="365">
      <c r="A365" s="180"/>
      <c r="B365" s="180"/>
      <c r="C365" s="180"/>
      <c r="D365" s="180"/>
      <c r="E365" s="180"/>
      <c r="F365" s="180"/>
      <c r="G365" s="180"/>
      <c r="H365" s="180"/>
      <c r="I365" s="180"/>
      <c r="J365" s="180"/>
      <c r="K365" s="180"/>
      <c r="L365" s="180"/>
      <c r="M365" s="180"/>
      <c r="N365" s="180"/>
      <c r="O365" s="180"/>
      <c r="P365" s="180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  <c r="AA365" s="180"/>
    </row>
    <row r="366">
      <c r="A366" s="180"/>
      <c r="B366" s="180"/>
      <c r="C366" s="180"/>
      <c r="D366" s="180"/>
      <c r="E366" s="180"/>
      <c r="F366" s="180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</row>
    <row r="367">
      <c r="A367" s="180"/>
      <c r="B367" s="180"/>
      <c r="C367" s="180"/>
      <c r="D367" s="180"/>
      <c r="E367" s="180"/>
      <c r="F367" s="180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</row>
    <row r="368">
      <c r="A368" s="180"/>
      <c r="B368" s="180"/>
      <c r="C368" s="180"/>
      <c r="D368" s="180"/>
      <c r="E368" s="180"/>
      <c r="F368" s="180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</row>
    <row r="369">
      <c r="A369" s="180"/>
      <c r="B369" s="180"/>
      <c r="C369" s="180"/>
      <c r="D369" s="180"/>
      <c r="E369" s="180"/>
      <c r="F369" s="180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</row>
    <row r="370">
      <c r="A370" s="180"/>
      <c r="B370" s="180"/>
      <c r="C370" s="180"/>
      <c r="D370" s="180"/>
      <c r="E370" s="180"/>
      <c r="F370" s="180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</row>
    <row r="371">
      <c r="A371" s="180"/>
      <c r="B371" s="180"/>
      <c r="C371" s="180"/>
      <c r="D371" s="180"/>
      <c r="E371" s="180"/>
      <c r="F371" s="180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</row>
    <row r="372">
      <c r="A372" s="180"/>
      <c r="B372" s="180"/>
      <c r="C372" s="180"/>
      <c r="D372" s="180"/>
      <c r="E372" s="180"/>
      <c r="F372" s="180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</row>
    <row r="373">
      <c r="A373" s="180"/>
      <c r="B373" s="180"/>
      <c r="C373" s="180"/>
      <c r="D373" s="180"/>
      <c r="E373" s="180"/>
      <c r="F373" s="180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</row>
    <row r="374">
      <c r="A374" s="180"/>
      <c r="B374" s="180"/>
      <c r="C374" s="180"/>
      <c r="D374" s="180"/>
      <c r="E374" s="180"/>
      <c r="F374" s="180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</row>
    <row r="375">
      <c r="A375" s="180"/>
      <c r="B375" s="180"/>
      <c r="C375" s="180"/>
      <c r="D375" s="180"/>
      <c r="E375" s="180"/>
      <c r="F375" s="180"/>
      <c r="G375" s="180"/>
      <c r="H375" s="180"/>
      <c r="I375" s="180"/>
      <c r="J375" s="180"/>
      <c r="K375" s="180"/>
      <c r="L375" s="180"/>
      <c r="M375" s="180"/>
      <c r="N375" s="180"/>
      <c r="O375" s="180"/>
      <c r="P375" s="180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  <c r="AA375" s="180"/>
    </row>
    <row r="376">
      <c r="A376" s="180"/>
      <c r="B376" s="180"/>
      <c r="C376" s="180"/>
      <c r="D376" s="180"/>
      <c r="E376" s="180"/>
      <c r="F376" s="180"/>
      <c r="G376" s="180"/>
      <c r="H376" s="180"/>
      <c r="I376" s="180"/>
      <c r="J376" s="180"/>
      <c r="K376" s="180"/>
      <c r="L376" s="180"/>
      <c r="M376" s="180"/>
      <c r="N376" s="180"/>
      <c r="O376" s="180"/>
      <c r="P376" s="180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  <c r="AA376" s="180"/>
    </row>
    <row r="377">
      <c r="A377" s="180"/>
      <c r="B377" s="180"/>
      <c r="C377" s="180"/>
      <c r="D377" s="180"/>
      <c r="E377" s="180"/>
      <c r="F377" s="180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  <c r="AA377" s="180"/>
    </row>
    <row r="378">
      <c r="A378" s="180"/>
      <c r="B378" s="180"/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</row>
    <row r="379">
      <c r="A379" s="180"/>
      <c r="B379" s="180"/>
      <c r="C379" s="180"/>
      <c r="D379" s="180"/>
      <c r="E379" s="180"/>
      <c r="F379" s="180"/>
      <c r="G379" s="180"/>
      <c r="H379" s="180"/>
      <c r="I379" s="180"/>
      <c r="J379" s="180"/>
      <c r="K379" s="180"/>
      <c r="L379" s="180"/>
      <c r="M379" s="180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  <c r="AA379" s="180"/>
    </row>
    <row r="380">
      <c r="A380" s="180"/>
      <c r="B380" s="180"/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</row>
    <row r="381">
      <c r="A381" s="180"/>
      <c r="B381" s="180"/>
      <c r="C381" s="180"/>
      <c r="D381" s="180"/>
      <c r="E381" s="180"/>
      <c r="F381" s="180"/>
      <c r="G381" s="180"/>
      <c r="H381" s="180"/>
      <c r="I381" s="180"/>
      <c r="J381" s="180"/>
      <c r="K381" s="180"/>
      <c r="L381" s="180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  <c r="AA381" s="180"/>
    </row>
    <row r="382">
      <c r="A382" s="180"/>
      <c r="B382" s="180"/>
      <c r="C382" s="180"/>
      <c r="D382" s="180"/>
      <c r="E382" s="180"/>
      <c r="F382" s="180"/>
      <c r="G382" s="180"/>
      <c r="H382" s="180"/>
      <c r="I382" s="180"/>
      <c r="J382" s="180"/>
      <c r="K382" s="180"/>
      <c r="L382" s="180"/>
      <c r="M382" s="180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  <c r="AA382" s="180"/>
    </row>
    <row r="383">
      <c r="A383" s="180"/>
      <c r="B383" s="180"/>
      <c r="C383" s="180"/>
      <c r="D383" s="180"/>
      <c r="E383" s="180"/>
      <c r="F383" s="180"/>
      <c r="G383" s="180"/>
      <c r="H383" s="180"/>
      <c r="I383" s="180"/>
      <c r="J383" s="180"/>
      <c r="K383" s="180"/>
      <c r="L383" s="180"/>
      <c r="M383" s="180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  <c r="AA383" s="180"/>
    </row>
    <row r="384">
      <c r="A384" s="180"/>
      <c r="B384" s="180"/>
      <c r="C384" s="180"/>
      <c r="D384" s="180"/>
      <c r="E384" s="180"/>
      <c r="F384" s="180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</row>
    <row r="385">
      <c r="A385" s="180"/>
      <c r="B385" s="180"/>
      <c r="C385" s="180"/>
      <c r="D385" s="180"/>
      <c r="E385" s="180"/>
      <c r="F385" s="180"/>
      <c r="G385" s="180"/>
      <c r="H385" s="180"/>
      <c r="I385" s="180"/>
      <c r="J385" s="180"/>
      <c r="K385" s="180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</row>
    <row r="386">
      <c r="A386" s="180"/>
      <c r="B386" s="180"/>
      <c r="C386" s="180"/>
      <c r="D386" s="180"/>
      <c r="E386" s="180"/>
      <c r="F386" s="180"/>
      <c r="G386" s="180"/>
      <c r="H386" s="180"/>
      <c r="I386" s="180"/>
      <c r="J386" s="180"/>
      <c r="K386" s="180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</row>
    <row r="387">
      <c r="A387" s="180"/>
      <c r="B387" s="180"/>
      <c r="C387" s="180"/>
      <c r="D387" s="180"/>
      <c r="E387" s="180"/>
      <c r="F387" s="180"/>
      <c r="G387" s="180"/>
      <c r="H387" s="180"/>
      <c r="I387" s="180"/>
      <c r="J387" s="180"/>
      <c r="K387" s="180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</row>
    <row r="388">
      <c r="A388" s="180"/>
      <c r="B388" s="180"/>
      <c r="C388" s="180"/>
      <c r="D388" s="180"/>
      <c r="E388" s="180"/>
      <c r="F388" s="180"/>
      <c r="G388" s="180"/>
      <c r="H388" s="180"/>
      <c r="I388" s="180"/>
      <c r="J388" s="180"/>
      <c r="K388" s="180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</row>
    <row r="389">
      <c r="A389" s="180"/>
      <c r="B389" s="180"/>
      <c r="C389" s="180"/>
      <c r="D389" s="180"/>
      <c r="E389" s="180"/>
      <c r="F389" s="180"/>
      <c r="G389" s="180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</row>
    <row r="390">
      <c r="A390" s="180"/>
      <c r="B390" s="180"/>
      <c r="C390" s="180"/>
      <c r="D390" s="180"/>
      <c r="E390" s="180"/>
      <c r="F390" s="180"/>
      <c r="G390" s="180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</row>
    <row r="391">
      <c r="A391" s="180"/>
      <c r="B391" s="180"/>
      <c r="C391" s="180"/>
      <c r="D391" s="180"/>
      <c r="E391" s="180"/>
      <c r="F391" s="180"/>
      <c r="G391" s="180"/>
      <c r="H391" s="180"/>
      <c r="I391" s="180"/>
      <c r="J391" s="180"/>
      <c r="K391" s="180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</row>
    <row r="392">
      <c r="A392" s="180"/>
      <c r="B392" s="180"/>
      <c r="C392" s="180"/>
      <c r="D392" s="180"/>
      <c r="E392" s="180"/>
      <c r="F392" s="180"/>
      <c r="G392" s="180"/>
      <c r="H392" s="180"/>
      <c r="I392" s="180"/>
      <c r="J392" s="180"/>
      <c r="K392" s="180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</row>
    <row r="393">
      <c r="A393" s="180"/>
      <c r="B393" s="180"/>
      <c r="C393" s="180"/>
      <c r="D393" s="180"/>
      <c r="E393" s="180"/>
      <c r="F393" s="180"/>
      <c r="G393" s="180"/>
      <c r="H393" s="180"/>
      <c r="I393" s="180"/>
      <c r="J393" s="180"/>
      <c r="K393" s="180"/>
      <c r="L393" s="180"/>
      <c r="M393" s="180"/>
      <c r="N393" s="180"/>
      <c r="O393" s="180"/>
      <c r="P393" s="180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  <c r="AA393" s="180"/>
    </row>
    <row r="394">
      <c r="A394" s="180"/>
      <c r="B394" s="180"/>
      <c r="C394" s="180"/>
      <c r="D394" s="180"/>
      <c r="E394" s="180"/>
      <c r="F394" s="180"/>
      <c r="G394" s="180"/>
      <c r="H394" s="180"/>
      <c r="I394" s="180"/>
      <c r="J394" s="180"/>
      <c r="K394" s="180"/>
      <c r="L394" s="180"/>
      <c r="M394" s="180"/>
      <c r="N394" s="180"/>
      <c r="O394" s="180"/>
      <c r="P394" s="180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  <c r="AA394" s="180"/>
    </row>
    <row r="395">
      <c r="A395" s="180"/>
      <c r="B395" s="180"/>
      <c r="C395" s="180"/>
      <c r="D395" s="180"/>
      <c r="E395" s="180"/>
      <c r="F395" s="180"/>
      <c r="G395" s="180"/>
      <c r="H395" s="180"/>
      <c r="I395" s="180"/>
      <c r="J395" s="180"/>
      <c r="K395" s="180"/>
      <c r="L395" s="180"/>
      <c r="M395" s="180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  <c r="AA395" s="180"/>
    </row>
    <row r="396">
      <c r="A396" s="180"/>
      <c r="B396" s="180"/>
      <c r="C396" s="180"/>
      <c r="D396" s="180"/>
      <c r="E396" s="180"/>
      <c r="F396" s="180"/>
      <c r="G396" s="180"/>
      <c r="H396" s="180"/>
      <c r="I396" s="180"/>
      <c r="J396" s="180"/>
      <c r="K396" s="180"/>
      <c r="L396" s="180"/>
      <c r="M396" s="180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  <c r="AA396" s="180"/>
    </row>
    <row r="397">
      <c r="A397" s="180"/>
      <c r="B397" s="180"/>
      <c r="C397" s="180"/>
      <c r="D397" s="180"/>
      <c r="E397" s="180"/>
      <c r="F397" s="180"/>
      <c r="G397" s="180"/>
      <c r="H397" s="180"/>
      <c r="I397" s="180"/>
      <c r="J397" s="180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</row>
    <row r="398">
      <c r="A398" s="180"/>
      <c r="B398" s="180"/>
      <c r="C398" s="180"/>
      <c r="D398" s="180"/>
      <c r="E398" s="180"/>
      <c r="F398" s="180"/>
      <c r="G398" s="180"/>
      <c r="H398" s="180"/>
      <c r="I398" s="180"/>
      <c r="J398" s="180"/>
      <c r="K398" s="180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  <c r="AA398" s="180"/>
    </row>
    <row r="399">
      <c r="A399" s="180"/>
      <c r="B399" s="180"/>
      <c r="C399" s="180"/>
      <c r="D399" s="180"/>
      <c r="E399" s="180"/>
      <c r="F399" s="180"/>
      <c r="G399" s="180"/>
      <c r="H399" s="180"/>
      <c r="I399" s="180"/>
      <c r="J399" s="180"/>
      <c r="K399" s="180"/>
      <c r="L399" s="180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  <c r="AA399" s="180"/>
    </row>
    <row r="400">
      <c r="A400" s="180"/>
      <c r="B400" s="180"/>
      <c r="C400" s="180"/>
      <c r="D400" s="180"/>
      <c r="E400" s="180"/>
      <c r="F400" s="180"/>
      <c r="G400" s="180"/>
      <c r="H400" s="180"/>
      <c r="I400" s="180"/>
      <c r="J400" s="180"/>
      <c r="K400" s="180"/>
      <c r="L400" s="180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  <c r="AA400" s="180"/>
    </row>
    <row r="401">
      <c r="A401" s="180"/>
      <c r="B401" s="180"/>
      <c r="C401" s="180"/>
      <c r="D401" s="180"/>
      <c r="E401" s="180"/>
      <c r="F401" s="180"/>
      <c r="G401" s="180"/>
      <c r="H401" s="180"/>
      <c r="I401" s="180"/>
      <c r="J401" s="180"/>
      <c r="K401" s="180"/>
      <c r="L401" s="180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  <c r="AA401" s="180"/>
    </row>
    <row r="402">
      <c r="A402" s="180"/>
      <c r="B402" s="180"/>
      <c r="C402" s="180"/>
      <c r="D402" s="180"/>
      <c r="E402" s="180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</row>
    <row r="403">
      <c r="A403" s="180"/>
      <c r="B403" s="180"/>
      <c r="C403" s="180"/>
      <c r="D403" s="180"/>
      <c r="E403" s="180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</row>
    <row r="404">
      <c r="A404" s="180"/>
      <c r="B404" s="180"/>
      <c r="C404" s="180"/>
      <c r="D404" s="180"/>
      <c r="E404" s="180"/>
      <c r="F404" s="180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</row>
    <row r="405">
      <c r="A405" s="180"/>
      <c r="B405" s="180"/>
      <c r="C405" s="180"/>
      <c r="D405" s="180"/>
      <c r="E405" s="180"/>
      <c r="F405" s="180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</row>
    <row r="406">
      <c r="A406" s="180"/>
      <c r="B406" s="180"/>
      <c r="C406" s="180"/>
      <c r="D406" s="180"/>
      <c r="E406" s="180"/>
      <c r="F406" s="180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</row>
    <row r="407">
      <c r="A407" s="180"/>
      <c r="B407" s="180"/>
      <c r="C407" s="180"/>
      <c r="D407" s="180"/>
      <c r="E407" s="180"/>
      <c r="F407" s="180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</row>
    <row r="408">
      <c r="A408" s="180"/>
      <c r="B408" s="180"/>
      <c r="C408" s="180"/>
      <c r="D408" s="180"/>
      <c r="E408" s="180"/>
      <c r="F408" s="180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</row>
    <row r="409">
      <c r="A409" s="180"/>
      <c r="B409" s="180"/>
      <c r="C409" s="180"/>
      <c r="D409" s="180"/>
      <c r="E409" s="180"/>
      <c r="F409" s="180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</row>
    <row r="410">
      <c r="A410" s="180"/>
      <c r="B410" s="180"/>
      <c r="C410" s="180"/>
      <c r="D410" s="180"/>
      <c r="E410" s="180"/>
      <c r="F410" s="180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</row>
    <row r="411">
      <c r="A411" s="180"/>
      <c r="B411" s="180"/>
      <c r="C411" s="180"/>
      <c r="D411" s="180"/>
      <c r="E411" s="180"/>
      <c r="F411" s="180"/>
      <c r="G411" s="180"/>
      <c r="H411" s="180"/>
      <c r="I411" s="180"/>
      <c r="J411" s="180"/>
      <c r="K411" s="180"/>
      <c r="L411" s="180"/>
      <c r="M411" s="180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  <c r="AA411" s="180"/>
    </row>
    <row r="412">
      <c r="A412" s="180"/>
      <c r="B412" s="180"/>
      <c r="C412" s="180"/>
      <c r="D412" s="180"/>
      <c r="E412" s="180"/>
      <c r="F412" s="180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</row>
    <row r="413">
      <c r="A413" s="180"/>
      <c r="B413" s="180"/>
      <c r="C413" s="180"/>
      <c r="D413" s="180"/>
      <c r="E413" s="180"/>
      <c r="F413" s="180"/>
      <c r="G413" s="180"/>
      <c r="H413" s="180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</row>
    <row r="414">
      <c r="A414" s="180"/>
      <c r="B414" s="180"/>
      <c r="C414" s="180"/>
      <c r="D414" s="180"/>
      <c r="E414" s="180"/>
      <c r="F414" s="180"/>
      <c r="G414" s="180"/>
      <c r="H414" s="180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</row>
    <row r="415">
      <c r="A415" s="180"/>
      <c r="B415" s="180"/>
      <c r="C415" s="180"/>
      <c r="D415" s="180"/>
      <c r="E415" s="180"/>
      <c r="F415" s="180"/>
      <c r="G415" s="180"/>
      <c r="H415" s="180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</row>
    <row r="416">
      <c r="A416" s="180"/>
      <c r="B416" s="180"/>
      <c r="C416" s="180"/>
      <c r="D416" s="180"/>
      <c r="E416" s="180"/>
      <c r="F416" s="180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</row>
    <row r="417">
      <c r="A417" s="180"/>
      <c r="B417" s="180"/>
      <c r="C417" s="180"/>
      <c r="D417" s="180"/>
      <c r="E417" s="180"/>
      <c r="F417" s="180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  <c r="AA417" s="180"/>
    </row>
    <row r="418">
      <c r="A418" s="180"/>
      <c r="B418" s="180"/>
      <c r="C418" s="180"/>
      <c r="D418" s="180"/>
      <c r="E418" s="180"/>
      <c r="F418" s="180"/>
      <c r="G418" s="180"/>
      <c r="H418" s="180"/>
      <c r="I418" s="180"/>
      <c r="J418" s="180"/>
      <c r="K418" s="180"/>
      <c r="L418" s="180"/>
      <c r="M418" s="180"/>
      <c r="N418" s="180"/>
      <c r="O418" s="180"/>
      <c r="P418" s="180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  <c r="AA418" s="180"/>
    </row>
    <row r="419">
      <c r="A419" s="180"/>
      <c r="B419" s="180"/>
      <c r="C419" s="180"/>
      <c r="D419" s="180"/>
      <c r="E419" s="180"/>
      <c r="F419" s="180"/>
      <c r="G419" s="180"/>
      <c r="H419" s="180"/>
      <c r="I419" s="180"/>
      <c r="J419" s="180"/>
      <c r="K419" s="180"/>
      <c r="L419" s="180"/>
      <c r="M419" s="180"/>
      <c r="N419" s="180"/>
      <c r="O419" s="180"/>
      <c r="P419" s="180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  <c r="AA419" s="180"/>
    </row>
    <row r="420">
      <c r="A420" s="180"/>
      <c r="B420" s="180"/>
      <c r="C420" s="180"/>
      <c r="D420" s="180"/>
      <c r="E420" s="180"/>
      <c r="F420" s="180"/>
      <c r="G420" s="180"/>
      <c r="H420" s="180"/>
      <c r="I420" s="180"/>
      <c r="J420" s="180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</row>
    <row r="421">
      <c r="A421" s="180"/>
      <c r="B421" s="180"/>
      <c r="C421" s="180"/>
      <c r="D421" s="180"/>
      <c r="E421" s="180"/>
      <c r="F421" s="180"/>
      <c r="G421" s="180"/>
      <c r="H421" s="180"/>
      <c r="I421" s="180"/>
      <c r="J421" s="180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</row>
    <row r="422">
      <c r="A422" s="180"/>
      <c r="B422" s="180"/>
      <c r="C422" s="180"/>
      <c r="D422" s="180"/>
      <c r="E422" s="180"/>
      <c r="F422" s="180"/>
      <c r="G422" s="180"/>
      <c r="H422" s="180"/>
      <c r="I422" s="180"/>
      <c r="J422" s="180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</row>
    <row r="423">
      <c r="A423" s="180"/>
      <c r="B423" s="180"/>
      <c r="C423" s="180"/>
      <c r="D423" s="180"/>
      <c r="E423" s="180"/>
      <c r="F423" s="180"/>
      <c r="G423" s="180"/>
      <c r="H423" s="180"/>
      <c r="I423" s="180"/>
      <c r="J423" s="180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</row>
    <row r="424">
      <c r="A424" s="180"/>
      <c r="B424" s="180"/>
      <c r="C424" s="180"/>
      <c r="D424" s="180"/>
      <c r="E424" s="180"/>
      <c r="F424" s="180"/>
      <c r="G424" s="180"/>
      <c r="H424" s="180"/>
      <c r="I424" s="180"/>
      <c r="J424" s="180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</row>
    <row r="425">
      <c r="A425" s="180"/>
      <c r="B425" s="180"/>
      <c r="C425" s="180"/>
      <c r="D425" s="180"/>
      <c r="E425" s="180"/>
      <c r="F425" s="180"/>
      <c r="G425" s="180"/>
      <c r="H425" s="180"/>
      <c r="I425" s="180"/>
      <c r="J425" s="180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</row>
    <row r="426">
      <c r="A426" s="180"/>
      <c r="B426" s="180"/>
      <c r="C426" s="180"/>
      <c r="D426" s="180"/>
      <c r="E426" s="180"/>
      <c r="F426" s="180"/>
      <c r="G426" s="180"/>
      <c r="H426" s="180"/>
      <c r="I426" s="180"/>
      <c r="J426" s="180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</row>
    <row r="427">
      <c r="A427" s="180"/>
      <c r="B427" s="180"/>
      <c r="C427" s="180"/>
      <c r="D427" s="180"/>
      <c r="E427" s="180"/>
      <c r="F427" s="180"/>
      <c r="G427" s="180"/>
      <c r="H427" s="180"/>
      <c r="I427" s="180"/>
      <c r="J427" s="180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</row>
    <row r="428">
      <c r="A428" s="180"/>
      <c r="B428" s="180"/>
      <c r="C428" s="180"/>
      <c r="D428" s="180"/>
      <c r="E428" s="180"/>
      <c r="F428" s="180"/>
      <c r="G428" s="180"/>
      <c r="H428" s="180"/>
      <c r="I428" s="180"/>
      <c r="J428" s="180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</row>
    <row r="429">
      <c r="A429" s="180"/>
      <c r="B429" s="180"/>
      <c r="C429" s="180"/>
      <c r="D429" s="180"/>
      <c r="E429" s="180"/>
      <c r="F429" s="180"/>
      <c r="G429" s="180"/>
      <c r="H429" s="180"/>
      <c r="I429" s="180"/>
      <c r="J429" s="180"/>
      <c r="K429" s="180"/>
      <c r="L429" s="180"/>
      <c r="M429" s="180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  <c r="AA429" s="180"/>
    </row>
    <row r="430">
      <c r="A430" s="180"/>
      <c r="B430" s="180"/>
      <c r="C430" s="180"/>
      <c r="D430" s="180"/>
      <c r="E430" s="180"/>
      <c r="F430" s="180"/>
      <c r="G430" s="180"/>
      <c r="H430" s="180"/>
      <c r="I430" s="180"/>
      <c r="J430" s="180"/>
      <c r="K430" s="180"/>
      <c r="L430" s="180"/>
      <c r="M430" s="180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  <c r="AA430" s="180"/>
    </row>
    <row r="431">
      <c r="A431" s="180"/>
      <c r="B431" s="180"/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</row>
    <row r="432">
      <c r="A432" s="180"/>
      <c r="B432" s="180"/>
      <c r="C432" s="180"/>
      <c r="D432" s="180"/>
      <c r="E432" s="180"/>
      <c r="F432" s="180"/>
      <c r="G432" s="180"/>
      <c r="H432" s="180"/>
      <c r="I432" s="180"/>
      <c r="J432" s="180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</row>
    <row r="433">
      <c r="A433" s="180"/>
      <c r="B433" s="180"/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</row>
    <row r="434">
      <c r="A434" s="180"/>
      <c r="B434" s="180"/>
      <c r="C434" s="180"/>
      <c r="D434" s="180"/>
      <c r="E434" s="180"/>
      <c r="F434" s="180"/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</row>
    <row r="435">
      <c r="A435" s="180"/>
      <c r="B435" s="180"/>
      <c r="C435" s="180"/>
      <c r="D435" s="180"/>
      <c r="E435" s="180"/>
      <c r="F435" s="180"/>
      <c r="G435" s="180"/>
      <c r="H435" s="180"/>
      <c r="I435" s="180"/>
      <c r="J435" s="180"/>
      <c r="K435" s="180"/>
      <c r="L435" s="180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  <c r="AA435" s="180"/>
    </row>
    <row r="436">
      <c r="A436" s="180"/>
      <c r="B436" s="180"/>
      <c r="C436" s="180"/>
      <c r="D436" s="180"/>
      <c r="E436" s="180"/>
      <c r="F436" s="180"/>
      <c r="G436" s="180"/>
      <c r="H436" s="180"/>
      <c r="I436" s="180"/>
      <c r="J436" s="180"/>
      <c r="K436" s="180"/>
      <c r="L436" s="180"/>
      <c r="M436" s="180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  <c r="AA436" s="180"/>
    </row>
    <row r="437">
      <c r="A437" s="180"/>
      <c r="B437" s="180"/>
      <c r="C437" s="180"/>
      <c r="D437" s="180"/>
      <c r="E437" s="180"/>
      <c r="F437" s="180"/>
      <c r="G437" s="180"/>
      <c r="H437" s="180"/>
      <c r="I437" s="180"/>
      <c r="J437" s="180"/>
      <c r="K437" s="180"/>
      <c r="L437" s="180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  <c r="AA437" s="180"/>
    </row>
    <row r="438">
      <c r="A438" s="180"/>
      <c r="B438" s="180"/>
      <c r="C438" s="180"/>
      <c r="D438" s="180"/>
      <c r="E438" s="180"/>
      <c r="F438" s="180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</row>
    <row r="439">
      <c r="A439" s="180"/>
      <c r="B439" s="180"/>
      <c r="C439" s="180"/>
      <c r="D439" s="180"/>
      <c r="E439" s="180"/>
      <c r="F439" s="180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</row>
    <row r="440">
      <c r="A440" s="180"/>
      <c r="B440" s="180"/>
      <c r="C440" s="180"/>
      <c r="D440" s="180"/>
      <c r="E440" s="180"/>
      <c r="F440" s="180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</row>
    <row r="441">
      <c r="A441" s="180"/>
      <c r="B441" s="180"/>
      <c r="C441" s="180"/>
      <c r="D441" s="180"/>
      <c r="E441" s="180"/>
      <c r="F441" s="180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</row>
    <row r="442">
      <c r="A442" s="180"/>
      <c r="B442" s="180"/>
      <c r="C442" s="180"/>
      <c r="D442" s="180"/>
      <c r="E442" s="180"/>
      <c r="F442" s="180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</row>
    <row r="443">
      <c r="A443" s="180"/>
      <c r="B443" s="180"/>
      <c r="C443" s="180"/>
      <c r="D443" s="180"/>
      <c r="E443" s="180"/>
      <c r="F443" s="180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</row>
    <row r="444">
      <c r="A444" s="180"/>
      <c r="B444" s="180"/>
      <c r="C444" s="180"/>
      <c r="D444" s="180"/>
      <c r="E444" s="180"/>
      <c r="F444" s="180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</row>
    <row r="445">
      <c r="A445" s="180"/>
      <c r="B445" s="180"/>
      <c r="C445" s="180"/>
      <c r="D445" s="180"/>
      <c r="E445" s="180"/>
      <c r="F445" s="180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</row>
    <row r="446">
      <c r="A446" s="180"/>
      <c r="B446" s="180"/>
      <c r="C446" s="180"/>
      <c r="D446" s="180"/>
      <c r="E446" s="180"/>
      <c r="F446" s="180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</row>
    <row r="447">
      <c r="A447" s="180"/>
      <c r="B447" s="180"/>
      <c r="C447" s="180"/>
      <c r="D447" s="180"/>
      <c r="E447" s="180"/>
      <c r="F447" s="180"/>
      <c r="G447" s="180"/>
      <c r="H447" s="180"/>
      <c r="I447" s="180"/>
      <c r="J447" s="180"/>
      <c r="K447" s="180"/>
      <c r="L447" s="180"/>
      <c r="M447" s="180"/>
      <c r="N447" s="180"/>
      <c r="O447" s="180"/>
      <c r="P447" s="180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  <c r="AA447" s="180"/>
    </row>
    <row r="448">
      <c r="A448" s="180"/>
      <c r="B448" s="180"/>
      <c r="C448" s="180"/>
      <c r="D448" s="180"/>
      <c r="E448" s="180"/>
      <c r="F448" s="180"/>
      <c r="G448" s="180"/>
      <c r="H448" s="180"/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</row>
    <row r="449">
      <c r="A449" s="180"/>
      <c r="B449" s="180"/>
      <c r="C449" s="180"/>
      <c r="D449" s="180"/>
      <c r="E449" s="180"/>
      <c r="F449" s="180"/>
      <c r="G449" s="180"/>
      <c r="H449" s="180"/>
      <c r="I449" s="180"/>
      <c r="J449" s="180"/>
      <c r="K449" s="180"/>
      <c r="L449" s="180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  <c r="AA449" s="180"/>
    </row>
    <row r="450">
      <c r="A450" s="180"/>
      <c r="B450" s="180"/>
      <c r="C450" s="180"/>
      <c r="D450" s="180"/>
      <c r="E450" s="180"/>
      <c r="F450" s="180"/>
      <c r="G450" s="180"/>
      <c r="H450" s="180"/>
      <c r="I450" s="180"/>
      <c r="J450" s="180"/>
      <c r="K450" s="180"/>
      <c r="L450" s="180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  <c r="AA450" s="180"/>
    </row>
    <row r="451">
      <c r="A451" s="180"/>
      <c r="B451" s="180"/>
      <c r="C451" s="180"/>
      <c r="D451" s="180"/>
      <c r="E451" s="180"/>
      <c r="F451" s="180"/>
      <c r="G451" s="180"/>
      <c r="H451" s="180"/>
      <c r="I451" s="180"/>
      <c r="J451" s="180"/>
      <c r="K451" s="180"/>
      <c r="L451" s="180"/>
      <c r="M451" s="180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  <c r="AA451" s="180"/>
    </row>
    <row r="452">
      <c r="A452" s="180"/>
      <c r="B452" s="180"/>
      <c r="C452" s="180"/>
      <c r="D452" s="180"/>
      <c r="E452" s="180"/>
      <c r="F452" s="180"/>
      <c r="G452" s="180"/>
      <c r="H452" s="180"/>
      <c r="I452" s="180"/>
      <c r="J452" s="180"/>
      <c r="K452" s="180"/>
      <c r="L452" s="180"/>
      <c r="M452" s="180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  <c r="AA452" s="180"/>
    </row>
    <row r="453">
      <c r="A453" s="180"/>
      <c r="B453" s="18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</row>
    <row r="454">
      <c r="A454" s="180"/>
      <c r="B454" s="180"/>
      <c r="C454" s="180"/>
      <c r="D454" s="180"/>
      <c r="E454" s="180"/>
      <c r="F454" s="180"/>
      <c r="G454" s="180"/>
      <c r="H454" s="180"/>
      <c r="I454" s="180"/>
      <c r="J454" s="180"/>
      <c r="K454" s="180"/>
      <c r="L454" s="180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  <c r="AA454" s="180"/>
    </row>
    <row r="455">
      <c r="A455" s="180"/>
      <c r="B455" s="180"/>
      <c r="C455" s="180"/>
      <c r="D455" s="180"/>
      <c r="E455" s="180"/>
      <c r="F455" s="180"/>
      <c r="G455" s="180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  <c r="AA455" s="180"/>
    </row>
    <row r="456">
      <c r="A456" s="180"/>
      <c r="B456" s="180"/>
      <c r="C456" s="180"/>
      <c r="D456" s="180"/>
      <c r="E456" s="180"/>
      <c r="F456" s="180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</row>
    <row r="457">
      <c r="A457" s="180"/>
      <c r="B457" s="180"/>
      <c r="C457" s="180"/>
      <c r="D457" s="180"/>
      <c r="E457" s="180"/>
      <c r="F457" s="180"/>
      <c r="G457" s="180"/>
      <c r="H457" s="180"/>
      <c r="I457" s="180"/>
      <c r="J457" s="180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</row>
    <row r="458">
      <c r="A458" s="180"/>
      <c r="B458" s="180"/>
      <c r="C458" s="180"/>
      <c r="D458" s="180"/>
      <c r="E458" s="180"/>
      <c r="F458" s="180"/>
      <c r="G458" s="180"/>
      <c r="H458" s="180"/>
      <c r="I458" s="180"/>
      <c r="J458" s="180"/>
      <c r="K458" s="180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</row>
    <row r="459">
      <c r="A459" s="180"/>
      <c r="B459" s="180"/>
      <c r="C459" s="180"/>
      <c r="D459" s="180"/>
      <c r="E459" s="180"/>
      <c r="F459" s="180"/>
      <c r="G459" s="180"/>
      <c r="H459" s="180"/>
      <c r="I459" s="180"/>
      <c r="J459" s="180"/>
      <c r="K459" s="180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</row>
    <row r="460">
      <c r="A460" s="180"/>
      <c r="B460" s="180"/>
      <c r="C460" s="180"/>
      <c r="D460" s="180"/>
      <c r="E460" s="180"/>
      <c r="F460" s="180"/>
      <c r="G460" s="180"/>
      <c r="H460" s="180"/>
      <c r="I460" s="180"/>
      <c r="J460" s="180"/>
      <c r="K460" s="180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</row>
    <row r="461">
      <c r="A461" s="180"/>
      <c r="B461" s="180"/>
      <c r="C461" s="180"/>
      <c r="D461" s="180"/>
      <c r="E461" s="180"/>
      <c r="F461" s="180"/>
      <c r="G461" s="180"/>
      <c r="H461" s="180"/>
      <c r="I461" s="180"/>
      <c r="J461" s="180"/>
      <c r="K461" s="180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</row>
    <row r="462">
      <c r="A462" s="180"/>
      <c r="B462" s="180"/>
      <c r="C462" s="180"/>
      <c r="D462" s="180"/>
      <c r="E462" s="180"/>
      <c r="F462" s="180"/>
      <c r="G462" s="180"/>
      <c r="H462" s="180"/>
      <c r="I462" s="180"/>
      <c r="J462" s="180"/>
      <c r="K462" s="180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</row>
    <row r="463">
      <c r="A463" s="180"/>
      <c r="B463" s="180"/>
      <c r="C463" s="180"/>
      <c r="D463" s="180"/>
      <c r="E463" s="180"/>
      <c r="F463" s="180"/>
      <c r="G463" s="180"/>
      <c r="H463" s="180"/>
      <c r="I463" s="180"/>
      <c r="J463" s="180"/>
      <c r="K463" s="180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</row>
    <row r="464">
      <c r="A464" s="180"/>
      <c r="B464" s="180"/>
      <c r="C464" s="180"/>
      <c r="D464" s="180"/>
      <c r="E464" s="180"/>
      <c r="F464" s="180"/>
      <c r="G464" s="180"/>
      <c r="H464" s="180"/>
      <c r="I464" s="180"/>
      <c r="J464" s="180"/>
      <c r="K464" s="180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</row>
    <row r="465">
      <c r="A465" s="180"/>
      <c r="B465" s="180"/>
      <c r="C465" s="180"/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</row>
    <row r="466">
      <c r="A466" s="180"/>
      <c r="B466" s="180"/>
      <c r="C466" s="180"/>
      <c r="D466" s="180"/>
      <c r="E466" s="180"/>
      <c r="F466" s="180"/>
      <c r="G466" s="180"/>
      <c r="H466" s="180"/>
      <c r="I466" s="180"/>
      <c r="J466" s="180"/>
      <c r="K466" s="180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  <c r="AA466" s="180"/>
    </row>
    <row r="467">
      <c r="A467" s="180"/>
      <c r="B467" s="180"/>
      <c r="C467" s="180"/>
      <c r="D467" s="180"/>
      <c r="E467" s="180"/>
      <c r="F467" s="180"/>
      <c r="G467" s="180"/>
      <c r="H467" s="180"/>
      <c r="I467" s="180"/>
      <c r="J467" s="180"/>
      <c r="K467" s="180"/>
      <c r="L467" s="180"/>
      <c r="M467" s="180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  <c r="AA467" s="180"/>
    </row>
    <row r="468">
      <c r="A468" s="180"/>
      <c r="B468" s="180"/>
      <c r="C468" s="180"/>
      <c r="D468" s="180"/>
      <c r="E468" s="180"/>
      <c r="F468" s="180"/>
      <c r="G468" s="180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  <c r="AA468" s="180"/>
    </row>
    <row r="469">
      <c r="A469" s="180"/>
      <c r="B469" s="180"/>
      <c r="C469" s="180"/>
      <c r="D469" s="180"/>
      <c r="E469" s="180"/>
      <c r="F469" s="180"/>
      <c r="G469" s="180"/>
      <c r="H469" s="180"/>
      <c r="I469" s="180"/>
      <c r="J469" s="180"/>
      <c r="K469" s="180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  <c r="AA469" s="180"/>
    </row>
    <row r="470">
      <c r="A470" s="180"/>
      <c r="B470" s="180"/>
      <c r="C470" s="180"/>
      <c r="D470" s="180"/>
      <c r="E470" s="180"/>
      <c r="F470" s="180"/>
      <c r="G470" s="180"/>
      <c r="H470" s="180"/>
      <c r="I470" s="180"/>
      <c r="J470" s="180"/>
      <c r="K470" s="180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  <c r="AA470" s="180"/>
    </row>
    <row r="471">
      <c r="A471" s="180"/>
      <c r="B471" s="180"/>
      <c r="C471" s="180"/>
      <c r="D471" s="180"/>
      <c r="E471" s="180"/>
      <c r="F471" s="180"/>
      <c r="G471" s="180"/>
      <c r="H471" s="180"/>
      <c r="I471" s="180"/>
      <c r="J471" s="180"/>
      <c r="K471" s="180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  <c r="AA471" s="180"/>
    </row>
    <row r="472">
      <c r="A472" s="180"/>
      <c r="B472" s="180"/>
      <c r="C472" s="180"/>
      <c r="D472" s="180"/>
      <c r="E472" s="180"/>
      <c r="F472" s="180"/>
      <c r="G472" s="180"/>
      <c r="H472" s="180"/>
      <c r="I472" s="180"/>
      <c r="J472" s="180"/>
      <c r="K472" s="180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  <c r="AA472" s="180"/>
    </row>
    <row r="473">
      <c r="A473" s="180"/>
      <c r="B473" s="180"/>
      <c r="C473" s="180"/>
      <c r="D473" s="180"/>
      <c r="E473" s="180"/>
      <c r="F473" s="180"/>
      <c r="G473" s="180"/>
      <c r="H473" s="180"/>
      <c r="I473" s="180"/>
      <c r="J473" s="180"/>
      <c r="K473" s="180"/>
      <c r="L473" s="180"/>
      <c r="M473" s="180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  <c r="AA473" s="180"/>
    </row>
    <row r="474">
      <c r="A474" s="180"/>
      <c r="B474" s="180"/>
      <c r="C474" s="180"/>
      <c r="D474" s="180"/>
      <c r="E474" s="180"/>
      <c r="F474" s="180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</row>
    <row r="475">
      <c r="A475" s="180"/>
      <c r="B475" s="180"/>
      <c r="C475" s="180"/>
      <c r="D475" s="180"/>
      <c r="E475" s="180"/>
      <c r="F475" s="180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</row>
    <row r="476">
      <c r="A476" s="180"/>
      <c r="B476" s="180"/>
      <c r="C476" s="180"/>
      <c r="D476" s="180"/>
      <c r="E476" s="180"/>
      <c r="F476" s="180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</row>
    <row r="477">
      <c r="A477" s="180"/>
      <c r="B477" s="180"/>
      <c r="C477" s="180"/>
      <c r="D477" s="180"/>
      <c r="E477" s="180"/>
      <c r="F477" s="180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</row>
    <row r="478">
      <c r="A478" s="180"/>
      <c r="B478" s="180"/>
      <c r="C478" s="180"/>
      <c r="D478" s="180"/>
      <c r="E478" s="180"/>
      <c r="F478" s="180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</row>
    <row r="479">
      <c r="A479" s="180"/>
      <c r="B479" s="180"/>
      <c r="C479" s="180"/>
      <c r="D479" s="180"/>
      <c r="E479" s="180"/>
      <c r="F479" s="180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</row>
    <row r="480">
      <c r="A480" s="180"/>
      <c r="B480" s="180"/>
      <c r="C480" s="180"/>
      <c r="D480" s="180"/>
      <c r="E480" s="180"/>
      <c r="F480" s="180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</row>
    <row r="481">
      <c r="A481" s="180"/>
      <c r="B481" s="180"/>
      <c r="C481" s="180"/>
      <c r="D481" s="180"/>
      <c r="E481" s="180"/>
      <c r="F481" s="180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</row>
    <row r="482">
      <c r="A482" s="180"/>
      <c r="B482" s="180"/>
      <c r="C482" s="180"/>
      <c r="D482" s="180"/>
      <c r="E482" s="180"/>
      <c r="F482" s="180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</row>
    <row r="483">
      <c r="A483" s="180"/>
      <c r="B483" s="180"/>
      <c r="C483" s="180"/>
      <c r="D483" s="180"/>
      <c r="E483" s="180"/>
      <c r="F483" s="180"/>
      <c r="G483" s="180"/>
      <c r="H483" s="180"/>
      <c r="I483" s="180"/>
      <c r="J483" s="180"/>
      <c r="K483" s="180"/>
      <c r="L483" s="180"/>
      <c r="M483" s="180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  <c r="AA483" s="180"/>
    </row>
    <row r="484">
      <c r="A484" s="180"/>
      <c r="B484" s="180"/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</row>
    <row r="485">
      <c r="A485" s="180"/>
      <c r="B485" s="180"/>
      <c r="C485" s="180"/>
      <c r="D485" s="180"/>
      <c r="E485" s="180"/>
      <c r="F485" s="180"/>
      <c r="G485" s="180"/>
      <c r="H485" s="180"/>
      <c r="I485" s="180"/>
      <c r="J485" s="180"/>
      <c r="K485" s="180"/>
      <c r="L485" s="180"/>
      <c r="M485" s="180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  <c r="AA485" s="180"/>
    </row>
    <row r="486">
      <c r="A486" s="180"/>
      <c r="B486" s="180"/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</row>
    <row r="487">
      <c r="A487" s="180"/>
      <c r="B487" s="180"/>
      <c r="C487" s="180"/>
      <c r="D487" s="180"/>
      <c r="E487" s="180"/>
      <c r="F487" s="180"/>
      <c r="G487" s="180"/>
      <c r="H487" s="180"/>
      <c r="I487" s="180"/>
      <c r="J487" s="180"/>
      <c r="K487" s="180"/>
      <c r="L487" s="180"/>
      <c r="M487" s="180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  <c r="AA487" s="180"/>
    </row>
    <row r="488">
      <c r="A488" s="180"/>
      <c r="B488" s="180"/>
      <c r="C488" s="180"/>
      <c r="D488" s="180"/>
      <c r="E488" s="180"/>
      <c r="F488" s="180"/>
      <c r="G488" s="180"/>
      <c r="H488" s="180"/>
      <c r="I488" s="180"/>
      <c r="J488" s="180"/>
      <c r="K488" s="180"/>
      <c r="L488" s="180"/>
      <c r="M488" s="180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  <c r="AA488" s="180"/>
    </row>
    <row r="489">
      <c r="A489" s="180"/>
      <c r="B489" s="180"/>
      <c r="C489" s="180"/>
      <c r="D489" s="180"/>
      <c r="E489" s="180"/>
      <c r="F489" s="180"/>
      <c r="G489" s="180"/>
      <c r="H489" s="180"/>
      <c r="I489" s="180"/>
      <c r="J489" s="180"/>
      <c r="K489" s="180"/>
      <c r="L489" s="180"/>
      <c r="M489" s="180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  <c r="AA489" s="180"/>
    </row>
    <row r="490">
      <c r="A490" s="180"/>
      <c r="B490" s="180"/>
      <c r="C490" s="180"/>
      <c r="D490" s="180"/>
      <c r="E490" s="180"/>
      <c r="F490" s="180"/>
      <c r="G490" s="180"/>
      <c r="H490" s="180"/>
      <c r="I490" s="180"/>
      <c r="J490" s="180"/>
      <c r="K490" s="180"/>
      <c r="L490" s="180"/>
      <c r="M490" s="180"/>
      <c r="N490" s="180"/>
      <c r="O490" s="180"/>
      <c r="P490" s="180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  <c r="AA490" s="180"/>
    </row>
    <row r="491">
      <c r="A491" s="180"/>
      <c r="B491" s="180"/>
      <c r="C491" s="180"/>
      <c r="D491" s="180"/>
      <c r="E491" s="180"/>
      <c r="F491" s="180"/>
      <c r="G491" s="180"/>
      <c r="H491" s="180"/>
      <c r="I491" s="180"/>
      <c r="J491" s="180"/>
      <c r="K491" s="180"/>
      <c r="L491" s="180"/>
      <c r="M491" s="180"/>
      <c r="N491" s="180"/>
      <c r="O491" s="180"/>
      <c r="P491" s="180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  <c r="AA491" s="180"/>
    </row>
    <row r="492">
      <c r="A492" s="180"/>
      <c r="B492" s="180"/>
      <c r="C492" s="180"/>
      <c r="D492" s="180"/>
      <c r="E492" s="180"/>
      <c r="F492" s="180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</row>
    <row r="493">
      <c r="A493" s="180"/>
      <c r="B493" s="180"/>
      <c r="C493" s="180"/>
      <c r="D493" s="180"/>
      <c r="E493" s="180"/>
      <c r="F493" s="180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</row>
    <row r="494">
      <c r="A494" s="180"/>
      <c r="B494" s="180"/>
      <c r="C494" s="180"/>
      <c r="D494" s="180"/>
      <c r="E494" s="180"/>
      <c r="F494" s="180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</row>
    <row r="495">
      <c r="A495" s="180"/>
      <c r="B495" s="180"/>
      <c r="C495" s="180"/>
      <c r="D495" s="180"/>
      <c r="E495" s="180"/>
      <c r="F495" s="180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</row>
    <row r="496">
      <c r="A496" s="180"/>
      <c r="B496" s="180"/>
      <c r="C496" s="180"/>
      <c r="D496" s="180"/>
      <c r="E496" s="180"/>
      <c r="F496" s="180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</row>
    <row r="497">
      <c r="A497" s="180"/>
      <c r="B497" s="180"/>
      <c r="C497" s="180"/>
      <c r="D497" s="180"/>
      <c r="E497" s="180"/>
      <c r="F497" s="180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</row>
    <row r="498">
      <c r="A498" s="180"/>
      <c r="B498" s="180"/>
      <c r="C498" s="180"/>
      <c r="D498" s="180"/>
      <c r="E498" s="180"/>
      <c r="F498" s="180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</row>
    <row r="499">
      <c r="A499" s="180"/>
      <c r="B499" s="180"/>
      <c r="C499" s="180"/>
      <c r="D499" s="180"/>
      <c r="E499" s="180"/>
      <c r="F499" s="180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</row>
    <row r="500">
      <c r="A500" s="180"/>
      <c r="B500" s="180"/>
      <c r="C500" s="180"/>
      <c r="D500" s="180"/>
      <c r="E500" s="180"/>
      <c r="F500" s="180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</row>
    <row r="501">
      <c r="A501" s="180"/>
      <c r="B501" s="180"/>
      <c r="C501" s="180"/>
      <c r="D501" s="180"/>
      <c r="E501" s="180"/>
      <c r="F501" s="180"/>
      <c r="G501" s="180"/>
      <c r="H501" s="180"/>
      <c r="I501" s="180"/>
      <c r="J501" s="180"/>
      <c r="K501" s="180"/>
      <c r="L501" s="180"/>
      <c r="M501" s="180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</row>
    <row r="502">
      <c r="A502" s="180"/>
      <c r="B502" s="180"/>
      <c r="C502" s="180"/>
      <c r="D502" s="180"/>
      <c r="E502" s="180"/>
      <c r="F502" s="180"/>
      <c r="G502" s="180"/>
      <c r="H502" s="180"/>
      <c r="I502" s="180"/>
      <c r="J502" s="180"/>
      <c r="K502" s="180"/>
      <c r="L502" s="180"/>
      <c r="M502" s="180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</row>
    <row r="503">
      <c r="A503" s="180"/>
      <c r="B503" s="180"/>
      <c r="C503" s="180"/>
      <c r="D503" s="180"/>
      <c r="E503" s="180"/>
      <c r="F503" s="180"/>
      <c r="G503" s="180"/>
      <c r="H503" s="180"/>
      <c r="I503" s="180"/>
      <c r="J503" s="180"/>
      <c r="K503" s="180"/>
      <c r="L503" s="180"/>
      <c r="M503" s="180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</row>
    <row r="504">
      <c r="A504" s="180"/>
      <c r="B504" s="180"/>
      <c r="C504" s="180"/>
      <c r="D504" s="180"/>
      <c r="E504" s="180"/>
      <c r="F504" s="180"/>
      <c r="G504" s="180"/>
      <c r="H504" s="180"/>
      <c r="I504" s="180"/>
      <c r="J504" s="180"/>
      <c r="K504" s="180"/>
      <c r="L504" s="180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</row>
    <row r="505">
      <c r="A505" s="180"/>
      <c r="B505" s="180"/>
      <c r="C505" s="180"/>
      <c r="D505" s="180"/>
      <c r="E505" s="180"/>
      <c r="F505" s="180"/>
      <c r="G505" s="180"/>
      <c r="H505" s="180"/>
      <c r="I505" s="180"/>
      <c r="J505" s="180"/>
      <c r="K505" s="180"/>
      <c r="L505" s="180"/>
      <c r="M505" s="180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</row>
    <row r="506">
      <c r="A506" s="180"/>
      <c r="B506" s="180"/>
      <c r="C506" s="180"/>
      <c r="D506" s="180"/>
      <c r="E506" s="180"/>
      <c r="F506" s="180"/>
      <c r="G506" s="180"/>
      <c r="H506" s="180"/>
      <c r="I506" s="180"/>
      <c r="J506" s="180"/>
      <c r="K506" s="180"/>
      <c r="L506" s="180"/>
      <c r="M506" s="180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  <c r="AA506" s="180"/>
    </row>
    <row r="507">
      <c r="A507" s="180"/>
      <c r="B507" s="180"/>
      <c r="C507" s="180"/>
      <c r="D507" s="180"/>
      <c r="E507" s="180"/>
      <c r="F507" s="180"/>
      <c r="G507" s="180"/>
      <c r="H507" s="180"/>
      <c r="I507" s="180"/>
      <c r="J507" s="180"/>
      <c r="K507" s="180"/>
      <c r="L507" s="180"/>
      <c r="M507" s="180"/>
      <c r="N507" s="180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  <c r="AA507" s="180"/>
    </row>
    <row r="508">
      <c r="A508" s="180"/>
      <c r="B508" s="180"/>
      <c r="C508" s="180"/>
      <c r="D508" s="180"/>
      <c r="E508" s="180"/>
      <c r="F508" s="180"/>
      <c r="G508" s="180"/>
      <c r="H508" s="180"/>
      <c r="I508" s="180"/>
      <c r="J508" s="180"/>
      <c r="K508" s="180"/>
      <c r="L508" s="180"/>
      <c r="M508" s="180"/>
      <c r="N508" s="180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  <c r="AA508" s="180"/>
    </row>
    <row r="509">
      <c r="A509" s="180"/>
      <c r="B509" s="180"/>
      <c r="C509" s="180"/>
      <c r="D509" s="180"/>
      <c r="E509" s="180"/>
      <c r="F509" s="180"/>
      <c r="G509" s="180"/>
      <c r="H509" s="180"/>
      <c r="I509" s="180"/>
      <c r="J509" s="180"/>
      <c r="K509" s="180"/>
      <c r="L509" s="180"/>
      <c r="M509" s="180"/>
      <c r="N509" s="180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  <c r="AA509" s="180"/>
    </row>
    <row r="510">
      <c r="A510" s="180"/>
      <c r="B510" s="180"/>
      <c r="C510" s="180"/>
      <c r="D510" s="180"/>
      <c r="E510" s="180"/>
      <c r="F510" s="180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</row>
    <row r="511">
      <c r="A511" s="180"/>
      <c r="B511" s="180"/>
      <c r="C511" s="180"/>
      <c r="D511" s="180"/>
      <c r="E511" s="180"/>
      <c r="F511" s="180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</row>
    <row r="512">
      <c r="A512" s="180"/>
      <c r="B512" s="180"/>
      <c r="C512" s="180"/>
      <c r="D512" s="180"/>
      <c r="E512" s="180"/>
      <c r="F512" s="180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</row>
    <row r="513">
      <c r="A513" s="180"/>
      <c r="B513" s="180"/>
      <c r="C513" s="180"/>
      <c r="D513" s="180"/>
      <c r="E513" s="180"/>
      <c r="F513" s="180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</row>
    <row r="514">
      <c r="A514" s="180"/>
      <c r="B514" s="180"/>
      <c r="C514" s="180"/>
      <c r="D514" s="180"/>
      <c r="E514" s="180"/>
      <c r="F514" s="180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</row>
    <row r="515">
      <c r="A515" s="180"/>
      <c r="B515" s="180"/>
      <c r="C515" s="180"/>
      <c r="D515" s="180"/>
      <c r="E515" s="180"/>
      <c r="F515" s="180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</row>
    <row r="516">
      <c r="A516" s="180"/>
      <c r="B516" s="180"/>
      <c r="C516" s="180"/>
      <c r="D516" s="180"/>
      <c r="E516" s="180"/>
      <c r="F516" s="180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</row>
    <row r="517">
      <c r="A517" s="180"/>
      <c r="B517" s="180"/>
      <c r="C517" s="180"/>
      <c r="D517" s="180"/>
      <c r="E517" s="180"/>
      <c r="F517" s="180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</row>
    <row r="518">
      <c r="A518" s="180"/>
      <c r="B518" s="180"/>
      <c r="C518" s="180"/>
      <c r="D518" s="180"/>
      <c r="E518" s="180"/>
      <c r="F518" s="180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</row>
    <row r="519">
      <c r="A519" s="180"/>
      <c r="B519" s="180"/>
      <c r="C519" s="180"/>
      <c r="D519" s="180"/>
      <c r="E519" s="180"/>
      <c r="F519" s="180"/>
      <c r="G519" s="180"/>
      <c r="H519" s="180"/>
      <c r="I519" s="180"/>
      <c r="J519" s="180"/>
      <c r="K519" s="180"/>
      <c r="L519" s="180"/>
      <c r="M519" s="180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  <c r="AA519" s="180"/>
    </row>
    <row r="520">
      <c r="A520" s="180"/>
      <c r="B520" s="180"/>
      <c r="C520" s="180"/>
      <c r="D520" s="180"/>
      <c r="E520" s="180"/>
      <c r="F520" s="180"/>
      <c r="G520" s="180"/>
      <c r="H520" s="180"/>
      <c r="I520" s="180"/>
      <c r="J520" s="180"/>
      <c r="K520" s="180"/>
      <c r="L520" s="180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  <c r="AA520" s="180"/>
    </row>
    <row r="521">
      <c r="A521" s="180"/>
      <c r="B521" s="180"/>
      <c r="C521" s="180"/>
      <c r="D521" s="180"/>
      <c r="E521" s="180"/>
      <c r="F521" s="180"/>
      <c r="G521" s="180"/>
      <c r="H521" s="180"/>
      <c r="I521" s="180"/>
      <c r="J521" s="180"/>
      <c r="K521" s="180"/>
      <c r="L521" s="180"/>
      <c r="M521" s="180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  <c r="AA521" s="180"/>
    </row>
    <row r="522">
      <c r="A522" s="180"/>
      <c r="B522" s="180"/>
      <c r="C522" s="180"/>
      <c r="D522" s="180"/>
      <c r="E522" s="180"/>
      <c r="F522" s="180"/>
      <c r="G522" s="180"/>
      <c r="H522" s="180"/>
      <c r="I522" s="180"/>
      <c r="J522" s="180"/>
      <c r="K522" s="180"/>
      <c r="L522" s="180"/>
      <c r="M522" s="180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  <c r="AA522" s="180"/>
    </row>
    <row r="523">
      <c r="A523" s="180"/>
      <c r="B523" s="180"/>
      <c r="C523" s="180"/>
      <c r="D523" s="180"/>
      <c r="E523" s="180"/>
      <c r="F523" s="180"/>
      <c r="G523" s="180"/>
      <c r="H523" s="180"/>
      <c r="I523" s="180"/>
      <c r="J523" s="180"/>
      <c r="K523" s="180"/>
      <c r="L523" s="180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  <c r="AA523" s="180"/>
    </row>
    <row r="524">
      <c r="A524" s="180"/>
      <c r="B524" s="180"/>
      <c r="C524" s="180"/>
      <c r="D524" s="180"/>
      <c r="E524" s="180"/>
      <c r="F524" s="180"/>
      <c r="G524" s="180"/>
      <c r="H524" s="180"/>
      <c r="I524" s="180"/>
      <c r="J524" s="180"/>
      <c r="K524" s="180"/>
      <c r="L524" s="180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  <c r="AA524" s="180"/>
    </row>
    <row r="525">
      <c r="A525" s="180"/>
      <c r="B525" s="180"/>
      <c r="C525" s="180"/>
      <c r="D525" s="180"/>
      <c r="E525" s="180"/>
      <c r="F525" s="180"/>
      <c r="G525" s="180"/>
      <c r="H525" s="180"/>
      <c r="I525" s="180"/>
      <c r="J525" s="180"/>
      <c r="K525" s="180"/>
      <c r="L525" s="180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</row>
    <row r="526">
      <c r="A526" s="180"/>
      <c r="B526" s="180"/>
      <c r="C526" s="180"/>
      <c r="D526" s="180"/>
      <c r="E526" s="180"/>
      <c r="F526" s="180"/>
      <c r="G526" s="180"/>
      <c r="H526" s="180"/>
      <c r="I526" s="180"/>
      <c r="J526" s="180"/>
      <c r="K526" s="180"/>
      <c r="L526" s="180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  <c r="AA526" s="180"/>
    </row>
    <row r="527">
      <c r="A527" s="180"/>
      <c r="B527" s="180"/>
      <c r="C527" s="180"/>
      <c r="D527" s="180"/>
      <c r="E527" s="180"/>
      <c r="F527" s="180"/>
      <c r="G527" s="180"/>
      <c r="H527" s="180"/>
      <c r="I527" s="180"/>
      <c r="J527" s="180"/>
      <c r="K527" s="180"/>
      <c r="L527" s="180"/>
      <c r="M527" s="180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  <c r="AA527" s="180"/>
    </row>
    <row r="528">
      <c r="A528" s="180"/>
      <c r="B528" s="180"/>
      <c r="C528" s="180"/>
      <c r="D528" s="180"/>
      <c r="E528" s="180"/>
      <c r="F528" s="180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</row>
    <row r="529">
      <c r="A529" s="180"/>
      <c r="B529" s="180"/>
      <c r="C529" s="180"/>
      <c r="D529" s="180"/>
      <c r="E529" s="180"/>
      <c r="F529" s="180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</row>
    <row r="530">
      <c r="A530" s="180"/>
      <c r="B530" s="180"/>
      <c r="C530" s="180"/>
      <c r="D530" s="180"/>
      <c r="E530" s="180"/>
      <c r="F530" s="180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</row>
    <row r="531">
      <c r="A531" s="180"/>
      <c r="B531" s="180"/>
      <c r="C531" s="180"/>
      <c r="D531" s="180"/>
      <c r="E531" s="180"/>
      <c r="F531" s="180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</row>
    <row r="532">
      <c r="A532" s="180"/>
      <c r="B532" s="180"/>
      <c r="C532" s="180"/>
      <c r="D532" s="180"/>
      <c r="E532" s="180"/>
      <c r="F532" s="180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</row>
    <row r="533">
      <c r="A533" s="180"/>
      <c r="B533" s="180"/>
      <c r="C533" s="180"/>
      <c r="D533" s="180"/>
      <c r="E533" s="180"/>
      <c r="F533" s="180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</row>
    <row r="534">
      <c r="A534" s="180"/>
      <c r="B534" s="180"/>
      <c r="C534" s="180"/>
      <c r="D534" s="180"/>
      <c r="E534" s="180"/>
      <c r="F534" s="180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</row>
    <row r="535">
      <c r="A535" s="180"/>
      <c r="B535" s="180"/>
      <c r="C535" s="180"/>
      <c r="D535" s="180"/>
      <c r="E535" s="180"/>
      <c r="F535" s="180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</row>
    <row r="536">
      <c r="A536" s="180"/>
      <c r="B536" s="180"/>
      <c r="C536" s="180"/>
      <c r="D536" s="180"/>
      <c r="E536" s="180"/>
      <c r="F536" s="180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</row>
    <row r="537">
      <c r="A537" s="180"/>
      <c r="B537" s="180"/>
      <c r="C537" s="180"/>
      <c r="D537" s="180"/>
      <c r="E537" s="180"/>
      <c r="F537" s="180"/>
      <c r="G537" s="180"/>
      <c r="H537" s="180"/>
      <c r="I537" s="180"/>
      <c r="J537" s="180"/>
      <c r="K537" s="180"/>
      <c r="L537" s="180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  <c r="AA537" s="180"/>
    </row>
    <row r="538">
      <c r="A538" s="180"/>
      <c r="B538" s="180"/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</row>
    <row r="539">
      <c r="A539" s="180"/>
      <c r="B539" s="180"/>
      <c r="C539" s="180"/>
      <c r="D539" s="180"/>
      <c r="E539" s="180"/>
      <c r="F539" s="180"/>
      <c r="G539" s="180"/>
      <c r="H539" s="180"/>
      <c r="I539" s="180"/>
      <c r="J539" s="180"/>
      <c r="K539" s="180"/>
      <c r="L539" s="180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  <c r="AA539" s="180"/>
    </row>
    <row r="540">
      <c r="A540" s="180"/>
      <c r="B540" s="180"/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</row>
    <row r="541">
      <c r="A541" s="180"/>
      <c r="B541" s="180"/>
      <c r="C541" s="180"/>
      <c r="D541" s="180"/>
      <c r="E541" s="180"/>
      <c r="F541" s="180"/>
      <c r="G541" s="180"/>
      <c r="H541" s="180"/>
      <c r="I541" s="180"/>
      <c r="J541" s="180"/>
      <c r="K541" s="180"/>
      <c r="L541" s="180"/>
      <c r="M541" s="180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  <c r="AA541" s="180"/>
    </row>
    <row r="542">
      <c r="A542" s="180"/>
      <c r="B542" s="180"/>
      <c r="C542" s="180"/>
      <c r="D542" s="180"/>
      <c r="E542" s="180"/>
      <c r="F542" s="180"/>
      <c r="G542" s="180"/>
      <c r="H542" s="180"/>
      <c r="I542" s="180"/>
      <c r="J542" s="180"/>
      <c r="K542" s="180"/>
      <c r="L542" s="180"/>
      <c r="M542" s="180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  <c r="AA542" s="180"/>
    </row>
    <row r="543">
      <c r="A543" s="180"/>
      <c r="B543" s="180"/>
      <c r="C543" s="180"/>
      <c r="D543" s="180"/>
      <c r="E543" s="180"/>
      <c r="F543" s="180"/>
      <c r="G543" s="180"/>
      <c r="H543" s="180"/>
      <c r="I543" s="180"/>
      <c r="J543" s="180"/>
      <c r="K543" s="180"/>
      <c r="L543" s="180"/>
      <c r="M543" s="180"/>
      <c r="N543" s="180"/>
      <c r="O543" s="180"/>
      <c r="P543" s="180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  <c r="AA543" s="180"/>
    </row>
    <row r="544">
      <c r="A544" s="180"/>
      <c r="B544" s="180"/>
      <c r="C544" s="180"/>
      <c r="D544" s="180"/>
      <c r="E544" s="180"/>
      <c r="F544" s="180"/>
      <c r="G544" s="180"/>
      <c r="H544" s="180"/>
      <c r="I544" s="180"/>
      <c r="J544" s="180"/>
      <c r="K544" s="180"/>
      <c r="L544" s="180"/>
      <c r="M544" s="180"/>
      <c r="N544" s="180"/>
      <c r="O544" s="180"/>
      <c r="P544" s="180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  <c r="AA544" s="180"/>
    </row>
    <row r="545">
      <c r="A545" s="180"/>
      <c r="B545" s="180"/>
      <c r="C545" s="180"/>
      <c r="D545" s="180"/>
      <c r="E545" s="180"/>
      <c r="F545" s="180"/>
      <c r="G545" s="180"/>
      <c r="H545" s="180"/>
      <c r="I545" s="180"/>
      <c r="J545" s="180"/>
      <c r="K545" s="180"/>
      <c r="L545" s="180"/>
      <c r="M545" s="180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  <c r="AA545" s="180"/>
    </row>
    <row r="546">
      <c r="A546" s="180"/>
      <c r="B546" s="180"/>
      <c r="C546" s="180"/>
      <c r="D546" s="180"/>
      <c r="E546" s="180"/>
      <c r="F546" s="180"/>
      <c r="G546" s="180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</row>
    <row r="547">
      <c r="A547" s="180"/>
      <c r="B547" s="180"/>
      <c r="C547" s="180"/>
      <c r="D547" s="180"/>
      <c r="E547" s="180"/>
      <c r="F547" s="180"/>
      <c r="G547" s="180"/>
      <c r="H547" s="180"/>
      <c r="I547" s="180"/>
      <c r="J547" s="180"/>
      <c r="K547" s="180"/>
      <c r="L547" s="180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</row>
    <row r="548">
      <c r="A548" s="180"/>
      <c r="B548" s="180"/>
      <c r="C548" s="180"/>
      <c r="D548" s="180"/>
      <c r="E548" s="180"/>
      <c r="F548" s="180"/>
      <c r="G548" s="180"/>
      <c r="H548" s="180"/>
      <c r="I548" s="180"/>
      <c r="J548" s="180"/>
      <c r="K548" s="180"/>
      <c r="L548" s="180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</row>
    <row r="549">
      <c r="A549" s="180"/>
      <c r="B549" s="180"/>
      <c r="C549" s="180"/>
      <c r="D549" s="180"/>
      <c r="E549" s="180"/>
      <c r="F549" s="180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</row>
    <row r="550">
      <c r="A550" s="180"/>
      <c r="B550" s="180"/>
      <c r="C550" s="180"/>
      <c r="D550" s="180"/>
      <c r="E550" s="180"/>
      <c r="F550" s="180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</row>
    <row r="551">
      <c r="A551" s="180"/>
      <c r="B551" s="180"/>
      <c r="C551" s="180"/>
      <c r="D551" s="180"/>
      <c r="E551" s="180"/>
      <c r="F551" s="180"/>
      <c r="G551" s="180"/>
      <c r="H551" s="180"/>
      <c r="I551" s="180"/>
      <c r="J551" s="180"/>
      <c r="K551" s="180"/>
      <c r="L551" s="180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</row>
    <row r="552">
      <c r="A552" s="180"/>
      <c r="B552" s="180"/>
      <c r="C552" s="180"/>
      <c r="D552" s="180"/>
      <c r="E552" s="180"/>
      <c r="F552" s="180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</row>
    <row r="553">
      <c r="A553" s="180"/>
      <c r="B553" s="180"/>
      <c r="C553" s="180"/>
      <c r="D553" s="180"/>
      <c r="E553" s="180"/>
      <c r="F553" s="180"/>
      <c r="G553" s="180"/>
      <c r="H553" s="180"/>
      <c r="I553" s="180"/>
      <c r="J553" s="180"/>
      <c r="K553" s="180"/>
      <c r="L553" s="180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</row>
    <row r="554">
      <c r="A554" s="180"/>
      <c r="B554" s="180"/>
      <c r="C554" s="180"/>
      <c r="D554" s="180"/>
      <c r="E554" s="180"/>
      <c r="F554" s="180"/>
      <c r="G554" s="180"/>
      <c r="H554" s="180"/>
      <c r="I554" s="180"/>
      <c r="J554" s="180"/>
      <c r="K554" s="180"/>
      <c r="L554" s="180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</row>
    <row r="555">
      <c r="A555" s="180"/>
      <c r="B555" s="18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</row>
    <row r="556">
      <c r="A556" s="180"/>
      <c r="B556" s="180"/>
      <c r="C556" s="180"/>
      <c r="D556" s="180"/>
      <c r="E556" s="180"/>
      <c r="F556" s="180"/>
      <c r="G556" s="180"/>
      <c r="H556" s="180"/>
      <c r="I556" s="180"/>
      <c r="J556" s="180"/>
      <c r="K556" s="180"/>
      <c r="L556" s="180"/>
      <c r="M556" s="180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  <c r="AA556" s="180"/>
    </row>
    <row r="557">
      <c r="A557" s="180"/>
      <c r="B557" s="180"/>
      <c r="C557" s="180"/>
      <c r="D557" s="180"/>
      <c r="E557" s="180"/>
      <c r="F557" s="180"/>
      <c r="G557" s="180"/>
      <c r="H557" s="180"/>
      <c r="I557" s="180"/>
      <c r="J557" s="180"/>
      <c r="K557" s="180"/>
      <c r="L557" s="180"/>
      <c r="M557" s="180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  <c r="AA557" s="180"/>
    </row>
    <row r="558">
      <c r="A558" s="180"/>
      <c r="B558" s="180"/>
      <c r="C558" s="180"/>
      <c r="D558" s="180"/>
      <c r="E558" s="180"/>
      <c r="F558" s="180"/>
      <c r="G558" s="180"/>
      <c r="H558" s="180"/>
      <c r="I558" s="180"/>
      <c r="J558" s="180"/>
      <c r="K558" s="180"/>
      <c r="L558" s="180"/>
      <c r="M558" s="180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  <c r="AA558" s="180"/>
    </row>
    <row r="559">
      <c r="A559" s="180"/>
      <c r="B559" s="180"/>
      <c r="C559" s="180"/>
      <c r="D559" s="180"/>
      <c r="E559" s="180"/>
      <c r="F559" s="180"/>
      <c r="G559" s="180"/>
      <c r="H559" s="180"/>
      <c r="I559" s="180"/>
      <c r="J559" s="180"/>
      <c r="K559" s="180"/>
      <c r="L559" s="180"/>
      <c r="M559" s="180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  <c r="AA559" s="180"/>
    </row>
    <row r="560">
      <c r="A560" s="180"/>
      <c r="B560" s="180"/>
      <c r="C560" s="180"/>
      <c r="D560" s="180"/>
      <c r="E560" s="180"/>
      <c r="F560" s="180"/>
      <c r="G560" s="180"/>
      <c r="H560" s="180"/>
      <c r="I560" s="180"/>
      <c r="J560" s="180"/>
      <c r="K560" s="180"/>
      <c r="L560" s="180"/>
      <c r="M560" s="180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  <c r="AA560" s="180"/>
    </row>
    <row r="561">
      <c r="A561" s="180"/>
      <c r="B561" s="180"/>
      <c r="C561" s="180"/>
      <c r="D561" s="180"/>
      <c r="E561" s="180"/>
      <c r="F561" s="180"/>
      <c r="G561" s="180"/>
      <c r="H561" s="180"/>
      <c r="I561" s="180"/>
      <c r="J561" s="180"/>
      <c r="K561" s="180"/>
      <c r="L561" s="180"/>
      <c r="M561" s="180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  <c r="AA561" s="180"/>
    </row>
    <row r="562">
      <c r="A562" s="180"/>
      <c r="B562" s="180"/>
      <c r="C562" s="180"/>
      <c r="D562" s="180"/>
      <c r="E562" s="180"/>
      <c r="F562" s="180"/>
      <c r="G562" s="180"/>
      <c r="H562" s="180"/>
      <c r="I562" s="180"/>
      <c r="J562" s="180"/>
      <c r="K562" s="180"/>
      <c r="L562" s="180"/>
      <c r="M562" s="180"/>
      <c r="N562" s="180"/>
      <c r="O562" s="180"/>
      <c r="P562" s="180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  <c r="AA562" s="180"/>
    </row>
    <row r="563">
      <c r="A563" s="180"/>
      <c r="B563" s="180"/>
      <c r="C563" s="180"/>
      <c r="D563" s="180"/>
      <c r="E563" s="180"/>
      <c r="F563" s="180"/>
      <c r="G563" s="180"/>
      <c r="H563" s="180"/>
      <c r="I563" s="180"/>
      <c r="J563" s="180"/>
      <c r="K563" s="180"/>
      <c r="L563" s="180"/>
      <c r="M563" s="180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  <c r="AA563" s="180"/>
    </row>
    <row r="564">
      <c r="A564" s="180"/>
      <c r="B564" s="180"/>
      <c r="C564" s="180"/>
      <c r="D564" s="180"/>
      <c r="E564" s="180"/>
      <c r="F564" s="180"/>
      <c r="G564" s="180"/>
      <c r="H564" s="180"/>
      <c r="I564" s="180"/>
      <c r="J564" s="180"/>
      <c r="K564" s="180"/>
      <c r="L564" s="180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</row>
    <row r="565">
      <c r="A565" s="180"/>
      <c r="B565" s="180"/>
      <c r="C565" s="180"/>
      <c r="D565" s="180"/>
      <c r="E565" s="180"/>
      <c r="F565" s="180"/>
      <c r="G565" s="180"/>
      <c r="H565" s="180"/>
      <c r="I565" s="180"/>
      <c r="J565" s="180"/>
      <c r="K565" s="180"/>
      <c r="L565" s="180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</row>
    <row r="566">
      <c r="A566" s="180"/>
      <c r="B566" s="180"/>
      <c r="C566" s="180"/>
      <c r="D566" s="180"/>
      <c r="E566" s="180"/>
      <c r="F566" s="180"/>
      <c r="G566" s="180"/>
      <c r="H566" s="180"/>
      <c r="I566" s="180"/>
      <c r="J566" s="180"/>
      <c r="K566" s="180"/>
      <c r="L566" s="180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</row>
    <row r="567">
      <c r="A567" s="180"/>
      <c r="B567" s="180"/>
      <c r="C567" s="180"/>
      <c r="D567" s="180"/>
      <c r="E567" s="180"/>
      <c r="F567" s="180"/>
      <c r="G567" s="180"/>
      <c r="H567" s="180"/>
      <c r="I567" s="180"/>
      <c r="J567" s="180"/>
      <c r="K567" s="180"/>
      <c r="L567" s="180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</row>
    <row r="568">
      <c r="A568" s="180"/>
      <c r="B568" s="180"/>
      <c r="C568" s="180"/>
      <c r="D568" s="180"/>
      <c r="E568" s="180"/>
      <c r="F568" s="180"/>
      <c r="G568" s="180"/>
      <c r="H568" s="180"/>
      <c r="I568" s="180"/>
      <c r="J568" s="180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</row>
    <row r="569">
      <c r="A569" s="180"/>
      <c r="B569" s="180"/>
      <c r="C569" s="180"/>
      <c r="D569" s="180"/>
      <c r="E569" s="180"/>
      <c r="F569" s="180"/>
      <c r="G569" s="180"/>
      <c r="H569" s="180"/>
      <c r="I569" s="180"/>
      <c r="J569" s="180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</row>
    <row r="570">
      <c r="A570" s="180"/>
      <c r="B570" s="180"/>
      <c r="C570" s="180"/>
      <c r="D570" s="180"/>
      <c r="E570" s="180"/>
      <c r="F570" s="180"/>
      <c r="G570" s="180"/>
      <c r="H570" s="180"/>
      <c r="I570" s="180"/>
      <c r="J570" s="180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</row>
    <row r="571">
      <c r="A571" s="180"/>
      <c r="B571" s="180"/>
      <c r="C571" s="180"/>
      <c r="D571" s="180"/>
      <c r="E571" s="180"/>
      <c r="F571" s="180"/>
      <c r="G571" s="180"/>
      <c r="H571" s="180"/>
      <c r="I571" s="180"/>
      <c r="J571" s="180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</row>
    <row r="572">
      <c r="A572" s="180"/>
      <c r="B572" s="180"/>
      <c r="C572" s="180"/>
      <c r="D572" s="180"/>
      <c r="E572" s="180"/>
      <c r="F572" s="180"/>
      <c r="G572" s="180"/>
      <c r="H572" s="180"/>
      <c r="I572" s="180"/>
      <c r="J572" s="180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</row>
    <row r="573">
      <c r="A573" s="180"/>
      <c r="B573" s="180"/>
      <c r="C573" s="180"/>
      <c r="D573" s="180"/>
      <c r="E573" s="180"/>
      <c r="F573" s="180"/>
      <c r="G573" s="180"/>
      <c r="H573" s="180"/>
      <c r="I573" s="180"/>
      <c r="J573" s="180"/>
      <c r="K573" s="180"/>
      <c r="L573" s="180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  <c r="AA573" s="180"/>
    </row>
    <row r="574">
      <c r="A574" s="180"/>
      <c r="B574" s="180"/>
      <c r="C574" s="180"/>
      <c r="D574" s="180"/>
      <c r="E574" s="180"/>
      <c r="F574" s="180"/>
      <c r="G574" s="180"/>
      <c r="H574" s="180"/>
      <c r="I574" s="180"/>
      <c r="J574" s="180"/>
      <c r="K574" s="180"/>
      <c r="L574" s="180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  <c r="AA574" s="180"/>
    </row>
    <row r="575">
      <c r="A575" s="180"/>
      <c r="B575" s="180"/>
      <c r="C575" s="180"/>
      <c r="D575" s="180"/>
      <c r="E575" s="180"/>
      <c r="F575" s="180"/>
      <c r="G575" s="180"/>
      <c r="H575" s="180"/>
      <c r="I575" s="180"/>
      <c r="J575" s="180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  <c r="AA575" s="180"/>
    </row>
    <row r="576">
      <c r="A576" s="180"/>
      <c r="B576" s="180"/>
      <c r="C576" s="180"/>
      <c r="D576" s="180"/>
      <c r="E576" s="180"/>
      <c r="F576" s="180"/>
      <c r="G576" s="180"/>
      <c r="H576" s="180"/>
      <c r="I576" s="180"/>
      <c r="J576" s="180"/>
      <c r="K576" s="180"/>
      <c r="L576" s="180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  <c r="AA576" s="180"/>
    </row>
    <row r="577">
      <c r="A577" s="180"/>
      <c r="B577" s="180"/>
      <c r="C577" s="180"/>
      <c r="D577" s="180"/>
      <c r="E577" s="180"/>
      <c r="F577" s="180"/>
      <c r="G577" s="180"/>
      <c r="H577" s="180"/>
      <c r="I577" s="180"/>
      <c r="J577" s="180"/>
      <c r="K577" s="180"/>
      <c r="L577" s="180"/>
      <c r="M577" s="180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  <c r="AA577" s="180"/>
    </row>
    <row r="578">
      <c r="A578" s="180"/>
      <c r="B578" s="180"/>
      <c r="C578" s="180"/>
      <c r="D578" s="180"/>
      <c r="E578" s="180"/>
      <c r="F578" s="180"/>
      <c r="G578" s="180"/>
      <c r="H578" s="180"/>
      <c r="I578" s="180"/>
      <c r="J578" s="180"/>
      <c r="K578" s="180"/>
      <c r="L578" s="180"/>
      <c r="M578" s="180"/>
      <c r="N578" s="180"/>
      <c r="O578" s="180"/>
      <c r="P578" s="180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  <c r="AA578" s="180"/>
    </row>
    <row r="579">
      <c r="A579" s="180"/>
      <c r="B579" s="180"/>
      <c r="C579" s="180"/>
      <c r="D579" s="180"/>
      <c r="E579" s="180"/>
      <c r="F579" s="180"/>
      <c r="G579" s="180"/>
      <c r="H579" s="180"/>
      <c r="I579" s="180"/>
      <c r="J579" s="180"/>
      <c r="K579" s="180"/>
      <c r="L579" s="180"/>
      <c r="M579" s="180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  <c r="AA579" s="180"/>
    </row>
    <row r="580">
      <c r="A580" s="180"/>
      <c r="B580" s="180"/>
      <c r="C580" s="180"/>
      <c r="D580" s="180"/>
      <c r="E580" s="180"/>
      <c r="F580" s="180"/>
      <c r="G580" s="180"/>
      <c r="H580" s="180"/>
      <c r="I580" s="180"/>
      <c r="J580" s="180"/>
      <c r="K580" s="180"/>
      <c r="L580" s="180"/>
      <c r="M580" s="180"/>
      <c r="N580" s="180"/>
      <c r="O580" s="180"/>
      <c r="P580" s="180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  <c r="AA580" s="180"/>
    </row>
    <row r="581">
      <c r="A581" s="180"/>
      <c r="B581" s="180"/>
      <c r="C581" s="180"/>
      <c r="D581" s="180"/>
      <c r="E581" s="180"/>
      <c r="F581" s="180"/>
      <c r="G581" s="180"/>
      <c r="H581" s="180"/>
      <c r="I581" s="180"/>
      <c r="J581" s="180"/>
      <c r="K581" s="180"/>
      <c r="L581" s="180"/>
      <c r="M581" s="180"/>
      <c r="N581" s="180"/>
      <c r="O581" s="180"/>
      <c r="P581" s="180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  <c r="AA581" s="180"/>
    </row>
    <row r="582">
      <c r="A582" s="180"/>
      <c r="B582" s="180"/>
      <c r="C582" s="180"/>
      <c r="D582" s="180"/>
      <c r="E582" s="180"/>
      <c r="F582" s="180"/>
      <c r="G582" s="180"/>
      <c r="H582" s="180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</row>
    <row r="583">
      <c r="A583" s="180"/>
      <c r="B583" s="180"/>
      <c r="C583" s="180"/>
      <c r="D583" s="180"/>
      <c r="E583" s="180"/>
      <c r="F583" s="180"/>
      <c r="G583" s="180"/>
      <c r="H583" s="180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</row>
    <row r="584">
      <c r="A584" s="180"/>
      <c r="B584" s="180"/>
      <c r="C584" s="180"/>
      <c r="D584" s="180"/>
      <c r="E584" s="180"/>
      <c r="F584" s="180"/>
      <c r="G584" s="180"/>
      <c r="H584" s="180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</row>
    <row r="585">
      <c r="A585" s="180"/>
      <c r="B585" s="180"/>
      <c r="C585" s="180"/>
      <c r="D585" s="180"/>
      <c r="E585" s="180"/>
      <c r="F585" s="180"/>
      <c r="G585" s="180"/>
      <c r="H585" s="180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</row>
    <row r="586">
      <c r="A586" s="180"/>
      <c r="B586" s="180"/>
      <c r="C586" s="180"/>
      <c r="D586" s="180"/>
      <c r="E586" s="180"/>
      <c r="F586" s="180"/>
      <c r="G586" s="180"/>
      <c r="H586" s="180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</row>
    <row r="587">
      <c r="A587" s="180"/>
      <c r="B587" s="180"/>
      <c r="C587" s="180"/>
      <c r="D587" s="180"/>
      <c r="E587" s="180"/>
      <c r="F587" s="180"/>
      <c r="G587" s="180"/>
      <c r="H587" s="180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</row>
    <row r="588">
      <c r="A588" s="180"/>
      <c r="B588" s="180"/>
      <c r="C588" s="180"/>
      <c r="D588" s="180"/>
      <c r="E588" s="180"/>
      <c r="F588" s="180"/>
      <c r="G588" s="180"/>
      <c r="H588" s="180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</row>
    <row r="589">
      <c r="A589" s="180"/>
      <c r="B589" s="180"/>
      <c r="C589" s="180"/>
      <c r="D589" s="180"/>
      <c r="E589" s="180"/>
      <c r="F589" s="180"/>
      <c r="G589" s="180"/>
      <c r="H589" s="180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</row>
    <row r="590">
      <c r="A590" s="180"/>
      <c r="B590" s="180"/>
      <c r="C590" s="180"/>
      <c r="D590" s="180"/>
      <c r="E590" s="180"/>
      <c r="F590" s="180"/>
      <c r="G590" s="180"/>
      <c r="H590" s="180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</row>
    <row r="591">
      <c r="A591" s="180"/>
      <c r="B591" s="180"/>
      <c r="C591" s="180"/>
      <c r="D591" s="180"/>
      <c r="E591" s="180"/>
      <c r="F591" s="180"/>
      <c r="G591" s="180"/>
      <c r="H591" s="180"/>
      <c r="I591" s="180"/>
      <c r="J591" s="180"/>
      <c r="K591" s="180"/>
      <c r="L591" s="180"/>
      <c r="M591" s="180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  <c r="AA591" s="180"/>
    </row>
    <row r="592">
      <c r="A592" s="180"/>
      <c r="B592" s="180"/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</row>
    <row r="593">
      <c r="A593" s="180"/>
      <c r="B593" s="180"/>
      <c r="C593" s="180"/>
      <c r="D593" s="180"/>
      <c r="E593" s="180"/>
      <c r="F593" s="180"/>
      <c r="G593" s="180"/>
      <c r="H593" s="180"/>
      <c r="I593" s="180"/>
      <c r="J593" s="180"/>
      <c r="K593" s="180"/>
      <c r="L593" s="180"/>
      <c r="M593" s="180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  <c r="AA593" s="180"/>
    </row>
    <row r="594">
      <c r="A594" s="180"/>
      <c r="B594" s="180"/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</row>
    <row r="595">
      <c r="A595" s="180"/>
      <c r="B595" s="180"/>
      <c r="C595" s="180"/>
      <c r="D595" s="180"/>
      <c r="E595" s="180"/>
      <c r="F595" s="180"/>
      <c r="G595" s="180"/>
      <c r="H595" s="180"/>
      <c r="I595" s="180"/>
      <c r="J595" s="180"/>
      <c r="K595" s="180"/>
      <c r="L595" s="180"/>
      <c r="M595" s="180"/>
      <c r="N595" s="180"/>
      <c r="O595" s="180"/>
      <c r="P595" s="180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  <c r="AA595" s="180"/>
    </row>
    <row r="596">
      <c r="A596" s="180"/>
      <c r="B596" s="180"/>
      <c r="C596" s="180"/>
      <c r="D596" s="180"/>
      <c r="E596" s="180"/>
      <c r="F596" s="180"/>
      <c r="G596" s="180"/>
      <c r="H596" s="180"/>
      <c r="I596" s="180"/>
      <c r="J596" s="180"/>
      <c r="K596" s="180"/>
      <c r="L596" s="180"/>
      <c r="M596" s="180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  <c r="AA596" s="180"/>
    </row>
    <row r="597">
      <c r="A597" s="180"/>
      <c r="B597" s="180"/>
      <c r="C597" s="180"/>
      <c r="D597" s="180"/>
      <c r="E597" s="180"/>
      <c r="F597" s="180"/>
      <c r="G597" s="180"/>
      <c r="H597" s="180"/>
      <c r="I597" s="180"/>
      <c r="J597" s="180"/>
      <c r="K597" s="180"/>
      <c r="L597" s="180"/>
      <c r="M597" s="180"/>
      <c r="N597" s="180"/>
      <c r="O597" s="180"/>
      <c r="P597" s="180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  <c r="AA597" s="180"/>
    </row>
    <row r="598">
      <c r="A598" s="180"/>
      <c r="B598" s="180"/>
      <c r="C598" s="180"/>
      <c r="D598" s="180"/>
      <c r="E598" s="180"/>
      <c r="F598" s="180"/>
      <c r="G598" s="180"/>
      <c r="H598" s="180"/>
      <c r="I598" s="180"/>
      <c r="J598" s="180"/>
      <c r="K598" s="180"/>
      <c r="L598" s="180"/>
      <c r="M598" s="180"/>
      <c r="N598" s="180"/>
      <c r="O598" s="180"/>
      <c r="P598" s="180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  <c r="AA598" s="180"/>
    </row>
    <row r="599">
      <c r="A599" s="180"/>
      <c r="B599" s="180"/>
      <c r="C599" s="180"/>
      <c r="D599" s="180"/>
      <c r="E599" s="180"/>
      <c r="F599" s="180"/>
      <c r="G599" s="180"/>
      <c r="H599" s="180"/>
      <c r="I599" s="180"/>
      <c r="J599" s="180"/>
      <c r="K599" s="180"/>
      <c r="L599" s="180"/>
      <c r="M599" s="180"/>
      <c r="N599" s="180"/>
      <c r="O599" s="180"/>
      <c r="P599" s="180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  <c r="AA599" s="180"/>
    </row>
    <row r="600">
      <c r="A600" s="180"/>
      <c r="B600" s="180"/>
      <c r="C600" s="180"/>
      <c r="D600" s="180"/>
      <c r="E600" s="180"/>
      <c r="F600" s="180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</row>
    <row r="601">
      <c r="A601" s="180"/>
      <c r="B601" s="180"/>
      <c r="C601" s="180"/>
      <c r="D601" s="180"/>
      <c r="E601" s="180"/>
      <c r="F601" s="180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</row>
    <row r="602">
      <c r="A602" s="180"/>
      <c r="B602" s="180"/>
      <c r="C602" s="180"/>
      <c r="D602" s="180"/>
      <c r="E602" s="180"/>
      <c r="F602" s="180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</row>
    <row r="603">
      <c r="A603" s="180"/>
      <c r="B603" s="180"/>
      <c r="C603" s="180"/>
      <c r="D603" s="180"/>
      <c r="E603" s="180"/>
      <c r="F603" s="180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</row>
    <row r="604">
      <c r="A604" s="180"/>
      <c r="B604" s="180"/>
      <c r="C604" s="180"/>
      <c r="D604" s="180"/>
      <c r="E604" s="180"/>
      <c r="F604" s="180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</row>
    <row r="605">
      <c r="A605" s="180"/>
      <c r="B605" s="180"/>
      <c r="C605" s="180"/>
      <c r="D605" s="180"/>
      <c r="E605" s="180"/>
      <c r="F605" s="180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</row>
    <row r="606">
      <c r="A606" s="180"/>
      <c r="B606" s="180"/>
      <c r="C606" s="180"/>
      <c r="D606" s="180"/>
      <c r="E606" s="180"/>
      <c r="F606" s="180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</row>
    <row r="607">
      <c r="A607" s="180"/>
      <c r="B607" s="180"/>
      <c r="C607" s="180"/>
      <c r="D607" s="180"/>
      <c r="E607" s="180"/>
      <c r="F607" s="180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</row>
    <row r="608">
      <c r="A608" s="180"/>
      <c r="B608" s="180"/>
      <c r="C608" s="180"/>
      <c r="D608" s="180"/>
      <c r="E608" s="180"/>
      <c r="F608" s="180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</row>
    <row r="609">
      <c r="A609" s="180"/>
      <c r="B609" s="180"/>
      <c r="C609" s="180"/>
      <c r="D609" s="180"/>
      <c r="E609" s="180"/>
      <c r="F609" s="180"/>
      <c r="G609" s="180"/>
      <c r="H609" s="180"/>
      <c r="I609" s="180"/>
      <c r="J609" s="180"/>
      <c r="K609" s="180"/>
      <c r="L609" s="180"/>
      <c r="M609" s="180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  <c r="AA609" s="180"/>
    </row>
    <row r="610">
      <c r="A610" s="180"/>
      <c r="B610" s="180"/>
      <c r="C610" s="180"/>
      <c r="D610" s="180"/>
      <c r="E610" s="180"/>
      <c r="F610" s="180"/>
      <c r="G610" s="180"/>
      <c r="H610" s="180"/>
      <c r="I610" s="180"/>
      <c r="J610" s="180"/>
      <c r="K610" s="180"/>
      <c r="L610" s="180"/>
      <c r="M610" s="180"/>
      <c r="N610" s="180"/>
      <c r="O610" s="180"/>
      <c r="P610" s="180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  <c r="AA610" s="180"/>
    </row>
    <row r="611">
      <c r="A611" s="180"/>
      <c r="B611" s="180"/>
      <c r="C611" s="180"/>
      <c r="D611" s="180"/>
      <c r="E611" s="180"/>
      <c r="F611" s="180"/>
      <c r="G611" s="180"/>
      <c r="H611" s="180"/>
      <c r="I611" s="180"/>
      <c r="J611" s="180"/>
      <c r="K611" s="180"/>
      <c r="L611" s="180"/>
      <c r="M611" s="180"/>
      <c r="N611" s="180"/>
      <c r="O611" s="180"/>
      <c r="P611" s="180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  <c r="AA611" s="180"/>
    </row>
    <row r="612">
      <c r="A612" s="180"/>
      <c r="B612" s="180"/>
      <c r="C612" s="180"/>
      <c r="D612" s="180"/>
      <c r="E612" s="180"/>
      <c r="F612" s="180"/>
      <c r="G612" s="180"/>
      <c r="H612" s="180"/>
      <c r="I612" s="180"/>
      <c r="J612" s="180"/>
      <c r="K612" s="180"/>
      <c r="L612" s="180"/>
      <c r="M612" s="180"/>
      <c r="N612" s="180"/>
      <c r="O612" s="180"/>
      <c r="P612" s="180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  <c r="AA612" s="180"/>
    </row>
    <row r="613">
      <c r="A613" s="180"/>
      <c r="B613" s="180"/>
      <c r="C613" s="180"/>
      <c r="D613" s="180"/>
      <c r="E613" s="180"/>
      <c r="F613" s="180"/>
      <c r="G613" s="180"/>
      <c r="H613" s="180"/>
      <c r="I613" s="180"/>
      <c r="J613" s="180"/>
      <c r="K613" s="180"/>
      <c r="L613" s="180"/>
      <c r="M613" s="180"/>
      <c r="N613" s="180"/>
      <c r="O613" s="180"/>
      <c r="P613" s="180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  <c r="AA613" s="180"/>
    </row>
    <row r="614">
      <c r="A614" s="180"/>
      <c r="B614" s="180"/>
      <c r="C614" s="180"/>
      <c r="D614" s="180"/>
      <c r="E614" s="180"/>
      <c r="F614" s="180"/>
      <c r="G614" s="180"/>
      <c r="H614" s="180"/>
      <c r="I614" s="180"/>
      <c r="J614" s="180"/>
      <c r="K614" s="180"/>
      <c r="L614" s="180"/>
      <c r="M614" s="180"/>
      <c r="N614" s="180"/>
      <c r="O614" s="180"/>
      <c r="P614" s="180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  <c r="AA614" s="180"/>
    </row>
    <row r="615">
      <c r="A615" s="180"/>
      <c r="B615" s="180"/>
      <c r="C615" s="180"/>
      <c r="D615" s="180"/>
      <c r="E615" s="180"/>
      <c r="F615" s="180"/>
      <c r="G615" s="180"/>
      <c r="H615" s="180"/>
      <c r="I615" s="180"/>
      <c r="J615" s="180"/>
      <c r="K615" s="180"/>
      <c r="L615" s="180"/>
      <c r="M615" s="180"/>
      <c r="N615" s="180"/>
      <c r="O615" s="180"/>
      <c r="P615" s="180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  <c r="AA615" s="180"/>
    </row>
    <row r="616">
      <c r="A616" s="180"/>
      <c r="B616" s="180"/>
      <c r="C616" s="180"/>
      <c r="D616" s="180"/>
      <c r="E616" s="180"/>
      <c r="F616" s="180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  <c r="AA616" s="180"/>
    </row>
    <row r="617">
      <c r="A617" s="180"/>
      <c r="B617" s="180"/>
      <c r="C617" s="180"/>
      <c r="D617" s="180"/>
      <c r="E617" s="180"/>
      <c r="F617" s="180"/>
      <c r="G617" s="180"/>
      <c r="H617" s="180"/>
      <c r="I617" s="180"/>
      <c r="J617" s="180"/>
      <c r="K617" s="180"/>
      <c r="L617" s="180"/>
      <c r="M617" s="180"/>
      <c r="N617" s="180"/>
      <c r="O617" s="180"/>
      <c r="P617" s="180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  <c r="AA617" s="180"/>
    </row>
    <row r="618">
      <c r="A618" s="180"/>
      <c r="B618" s="180"/>
      <c r="C618" s="180"/>
      <c r="D618" s="180"/>
      <c r="E618" s="180"/>
      <c r="F618" s="180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</row>
    <row r="619">
      <c r="A619" s="180"/>
      <c r="B619" s="180"/>
      <c r="C619" s="180"/>
      <c r="D619" s="180"/>
      <c r="E619" s="180"/>
      <c r="F619" s="180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</row>
    <row r="620">
      <c r="A620" s="180"/>
      <c r="B620" s="180"/>
      <c r="C620" s="180"/>
      <c r="D620" s="180"/>
      <c r="E620" s="180"/>
      <c r="F620" s="180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</row>
    <row r="621">
      <c r="A621" s="180"/>
      <c r="B621" s="180"/>
      <c r="C621" s="180"/>
      <c r="D621" s="180"/>
      <c r="E621" s="180"/>
      <c r="F621" s="180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</row>
    <row r="622">
      <c r="A622" s="180"/>
      <c r="B622" s="180"/>
      <c r="C622" s="180"/>
      <c r="D622" s="180"/>
      <c r="E622" s="180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</row>
    <row r="623">
      <c r="A623" s="180"/>
      <c r="B623" s="180"/>
      <c r="C623" s="180"/>
      <c r="D623" s="180"/>
      <c r="E623" s="180"/>
      <c r="F623" s="180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</row>
    <row r="624">
      <c r="A624" s="180"/>
      <c r="B624" s="180"/>
      <c r="C624" s="180"/>
      <c r="D624" s="180"/>
      <c r="E624" s="180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</row>
    <row r="625">
      <c r="A625" s="180"/>
      <c r="B625" s="180"/>
      <c r="C625" s="180"/>
      <c r="D625" s="180"/>
      <c r="E625" s="180"/>
      <c r="F625" s="180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</row>
    <row r="626">
      <c r="A626" s="180"/>
      <c r="B626" s="180"/>
      <c r="C626" s="180"/>
      <c r="D626" s="180"/>
      <c r="E626" s="180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</row>
    <row r="627">
      <c r="A627" s="180"/>
      <c r="B627" s="180"/>
      <c r="C627" s="180"/>
      <c r="D627" s="180"/>
      <c r="E627" s="180"/>
      <c r="F627" s="180"/>
      <c r="G627" s="180"/>
      <c r="H627" s="180"/>
      <c r="I627" s="180"/>
      <c r="J627" s="180"/>
      <c r="K627" s="180"/>
      <c r="L627" s="180"/>
      <c r="M627" s="180"/>
      <c r="N627" s="180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  <c r="AA627" s="180"/>
    </row>
    <row r="628">
      <c r="A628" s="180"/>
      <c r="B628" s="180"/>
      <c r="C628" s="180"/>
      <c r="D628" s="180"/>
      <c r="E628" s="180"/>
      <c r="F628" s="180"/>
      <c r="G628" s="180"/>
      <c r="H628" s="180"/>
      <c r="I628" s="180"/>
      <c r="J628" s="180"/>
      <c r="K628" s="180"/>
      <c r="L628" s="180"/>
      <c r="M628" s="180"/>
      <c r="N628" s="180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  <c r="AA628" s="180"/>
    </row>
    <row r="629">
      <c r="A629" s="180"/>
      <c r="B629" s="180"/>
      <c r="C629" s="180"/>
      <c r="D629" s="180"/>
      <c r="E629" s="180"/>
      <c r="F629" s="180"/>
      <c r="G629" s="180"/>
      <c r="H629" s="180"/>
      <c r="I629" s="180"/>
      <c r="J629" s="180"/>
      <c r="K629" s="180"/>
      <c r="L629" s="180"/>
      <c r="M629" s="180"/>
      <c r="N629" s="180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  <c r="AA629" s="180"/>
    </row>
    <row r="630">
      <c r="A630" s="180"/>
      <c r="B630" s="180"/>
      <c r="C630" s="180"/>
      <c r="D630" s="180"/>
      <c r="E630" s="180"/>
      <c r="F630" s="180"/>
      <c r="G630" s="180"/>
      <c r="H630" s="180"/>
      <c r="I630" s="180"/>
      <c r="J630" s="180"/>
      <c r="K630" s="180"/>
      <c r="L630" s="180"/>
      <c r="M630" s="180"/>
      <c r="N630" s="180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  <c r="AA630" s="180"/>
    </row>
    <row r="631">
      <c r="A631" s="180"/>
      <c r="B631" s="180"/>
      <c r="C631" s="180"/>
      <c r="D631" s="180"/>
      <c r="E631" s="180"/>
      <c r="F631" s="180"/>
      <c r="G631" s="180"/>
      <c r="H631" s="180"/>
      <c r="I631" s="180"/>
      <c r="J631" s="180"/>
      <c r="K631" s="180"/>
      <c r="L631" s="180"/>
      <c r="M631" s="180"/>
      <c r="N631" s="180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  <c r="AA631" s="180"/>
    </row>
    <row r="632">
      <c r="A632" s="180"/>
      <c r="B632" s="180"/>
      <c r="C632" s="180"/>
      <c r="D632" s="180"/>
      <c r="E632" s="180"/>
      <c r="F632" s="180"/>
      <c r="G632" s="180"/>
      <c r="H632" s="180"/>
      <c r="I632" s="180"/>
      <c r="J632" s="180"/>
      <c r="K632" s="180"/>
      <c r="L632" s="180"/>
      <c r="M632" s="180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</row>
    <row r="633">
      <c r="A633" s="180"/>
      <c r="B633" s="180"/>
      <c r="C633" s="180"/>
      <c r="D633" s="180"/>
      <c r="E633" s="180"/>
      <c r="F633" s="180"/>
      <c r="G633" s="180"/>
      <c r="H633" s="180"/>
      <c r="I633" s="180"/>
      <c r="J633" s="180"/>
      <c r="K633" s="180"/>
      <c r="L633" s="180"/>
      <c r="M633" s="180"/>
      <c r="N633" s="180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  <c r="AA633" s="180"/>
    </row>
    <row r="634">
      <c r="A634" s="180"/>
      <c r="B634" s="180"/>
      <c r="C634" s="180"/>
      <c r="D634" s="180"/>
      <c r="E634" s="180"/>
      <c r="F634" s="180"/>
      <c r="G634" s="180"/>
      <c r="H634" s="180"/>
      <c r="I634" s="180"/>
      <c r="J634" s="180"/>
      <c r="K634" s="180"/>
      <c r="L634" s="180"/>
      <c r="M634" s="180"/>
      <c r="N634" s="180"/>
      <c r="O634" s="180"/>
      <c r="P634" s="180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  <c r="AA634" s="180"/>
    </row>
    <row r="635">
      <c r="A635" s="180"/>
      <c r="B635" s="180"/>
      <c r="C635" s="180"/>
      <c r="D635" s="180"/>
      <c r="E635" s="180"/>
      <c r="F635" s="180"/>
      <c r="G635" s="180"/>
      <c r="H635" s="180"/>
      <c r="I635" s="180"/>
      <c r="J635" s="180"/>
      <c r="K635" s="180"/>
      <c r="L635" s="180"/>
      <c r="M635" s="180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  <c r="AA635" s="180"/>
    </row>
    <row r="636">
      <c r="A636" s="180"/>
      <c r="B636" s="180"/>
      <c r="C636" s="180"/>
      <c r="D636" s="180"/>
      <c r="E636" s="180"/>
      <c r="F636" s="180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</row>
    <row r="637">
      <c r="A637" s="180"/>
      <c r="B637" s="180"/>
      <c r="C637" s="180"/>
      <c r="D637" s="180"/>
      <c r="E637" s="180"/>
      <c r="F637" s="180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</row>
    <row r="638">
      <c r="A638" s="180"/>
      <c r="B638" s="180"/>
      <c r="C638" s="180"/>
      <c r="D638" s="180"/>
      <c r="E638" s="180"/>
      <c r="F638" s="180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</row>
    <row r="639">
      <c r="A639" s="180"/>
      <c r="B639" s="180"/>
      <c r="C639" s="180"/>
      <c r="D639" s="180"/>
      <c r="E639" s="180"/>
      <c r="F639" s="180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</row>
    <row r="640">
      <c r="A640" s="180"/>
      <c r="B640" s="180"/>
      <c r="C640" s="180"/>
      <c r="D640" s="180"/>
      <c r="E640" s="180"/>
      <c r="F640" s="180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</row>
    <row r="641">
      <c r="A641" s="180"/>
      <c r="B641" s="180"/>
      <c r="C641" s="180"/>
      <c r="D641" s="180"/>
      <c r="E641" s="180"/>
      <c r="F641" s="180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</row>
    <row r="642">
      <c r="A642" s="180"/>
      <c r="B642" s="180"/>
      <c r="C642" s="180"/>
      <c r="D642" s="180"/>
      <c r="E642" s="180"/>
      <c r="F642" s="180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</row>
    <row r="643">
      <c r="A643" s="180"/>
      <c r="B643" s="180"/>
      <c r="C643" s="180"/>
      <c r="D643" s="180"/>
      <c r="E643" s="180"/>
      <c r="F643" s="180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</row>
    <row r="644">
      <c r="A644" s="180"/>
      <c r="B644" s="180"/>
      <c r="C644" s="180"/>
      <c r="D644" s="180"/>
      <c r="E644" s="180"/>
      <c r="F644" s="180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</row>
    <row r="645">
      <c r="A645" s="180"/>
      <c r="B645" s="180"/>
      <c r="C645" s="180"/>
      <c r="D645" s="180"/>
      <c r="E645" s="180"/>
      <c r="F645" s="180"/>
      <c r="G645" s="180"/>
      <c r="H645" s="180"/>
      <c r="I645" s="180"/>
      <c r="J645" s="180"/>
      <c r="K645" s="180"/>
      <c r="L645" s="180"/>
      <c r="M645" s="180"/>
      <c r="N645" s="180"/>
      <c r="O645" s="180"/>
      <c r="P645" s="180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  <c r="AA645" s="180"/>
    </row>
    <row r="646">
      <c r="A646" s="180"/>
      <c r="B646" s="180"/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</row>
    <row r="647">
      <c r="A647" s="180"/>
      <c r="B647" s="180"/>
      <c r="C647" s="180"/>
      <c r="D647" s="180"/>
      <c r="E647" s="180"/>
      <c r="F647" s="180"/>
      <c r="G647" s="180"/>
      <c r="H647" s="180"/>
      <c r="I647" s="180"/>
      <c r="J647" s="180"/>
      <c r="K647" s="180"/>
      <c r="L647" s="180"/>
      <c r="M647" s="180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</row>
    <row r="648">
      <c r="A648" s="180"/>
      <c r="B648" s="180"/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</row>
    <row r="649">
      <c r="A649" s="180"/>
      <c r="B649" s="180"/>
      <c r="C649" s="180"/>
      <c r="D649" s="180"/>
      <c r="E649" s="180"/>
      <c r="F649" s="180"/>
      <c r="G649" s="180"/>
      <c r="H649" s="180"/>
      <c r="I649" s="180"/>
      <c r="J649" s="180"/>
      <c r="K649" s="180"/>
      <c r="L649" s="180"/>
      <c r="M649" s="180"/>
      <c r="N649" s="180"/>
      <c r="O649" s="180"/>
      <c r="P649" s="180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  <c r="AA649" s="180"/>
    </row>
    <row r="650">
      <c r="A650" s="180"/>
      <c r="B650" s="180"/>
      <c r="C650" s="180"/>
      <c r="D650" s="180"/>
      <c r="E650" s="180"/>
      <c r="F650" s="180"/>
      <c r="G650" s="180"/>
      <c r="H650" s="180"/>
      <c r="I650" s="180"/>
      <c r="J650" s="180"/>
      <c r="K650" s="180"/>
      <c r="L650" s="180"/>
      <c r="M650" s="180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  <c r="AA650" s="180"/>
    </row>
    <row r="651">
      <c r="A651" s="180"/>
      <c r="B651" s="180"/>
      <c r="C651" s="180"/>
      <c r="D651" s="180"/>
      <c r="E651" s="180"/>
      <c r="F651" s="180"/>
      <c r="G651" s="180"/>
      <c r="H651" s="180"/>
      <c r="I651" s="180"/>
      <c r="J651" s="180"/>
      <c r="K651" s="180"/>
      <c r="L651" s="180"/>
      <c r="M651" s="180"/>
      <c r="N651" s="180"/>
      <c r="O651" s="180"/>
      <c r="P651" s="180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  <c r="AA651" s="180"/>
    </row>
    <row r="652">
      <c r="A652" s="180"/>
      <c r="B652" s="180"/>
      <c r="C652" s="180"/>
      <c r="D652" s="180"/>
      <c r="E652" s="180"/>
      <c r="F652" s="180"/>
      <c r="G652" s="180"/>
      <c r="H652" s="180"/>
      <c r="I652" s="180"/>
      <c r="J652" s="180"/>
      <c r="K652" s="180"/>
      <c r="L652" s="180"/>
      <c r="M652" s="180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  <c r="AA652" s="180"/>
    </row>
    <row r="653">
      <c r="A653" s="180"/>
      <c r="B653" s="180"/>
      <c r="C653" s="180"/>
      <c r="D653" s="180"/>
      <c r="E653" s="180"/>
      <c r="F653" s="180"/>
      <c r="G653" s="180"/>
      <c r="H653" s="180"/>
      <c r="I653" s="180"/>
      <c r="J653" s="180"/>
      <c r="K653" s="180"/>
      <c r="L653" s="180"/>
      <c r="M653" s="180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  <c r="AA653" s="180"/>
    </row>
    <row r="654">
      <c r="A654" s="180"/>
      <c r="B654" s="180"/>
      <c r="C654" s="180"/>
      <c r="D654" s="180"/>
      <c r="E654" s="180"/>
      <c r="F654" s="180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</row>
    <row r="655">
      <c r="A655" s="180"/>
      <c r="B655" s="180"/>
      <c r="C655" s="180"/>
      <c r="D655" s="180"/>
      <c r="E655" s="180"/>
      <c r="F655" s="180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</row>
    <row r="656">
      <c r="A656" s="180"/>
      <c r="B656" s="180"/>
      <c r="C656" s="180"/>
      <c r="D656" s="180"/>
      <c r="E656" s="180"/>
      <c r="F656" s="180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</row>
    <row r="657">
      <c r="A657" s="180"/>
      <c r="B657" s="18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</row>
    <row r="658">
      <c r="A658" s="180"/>
      <c r="B658" s="180"/>
      <c r="C658" s="180"/>
      <c r="D658" s="180"/>
      <c r="E658" s="180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</row>
    <row r="659">
      <c r="A659" s="180"/>
      <c r="B659" s="180"/>
      <c r="C659" s="180"/>
      <c r="D659" s="180"/>
      <c r="E659" s="180"/>
      <c r="F659" s="180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</row>
    <row r="660">
      <c r="A660" s="180"/>
      <c r="B660" s="180"/>
      <c r="C660" s="180"/>
      <c r="D660" s="180"/>
      <c r="E660" s="180"/>
      <c r="F660" s="180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</row>
    <row r="661">
      <c r="A661" s="180"/>
      <c r="B661" s="180"/>
      <c r="C661" s="180"/>
      <c r="D661" s="180"/>
      <c r="E661" s="180"/>
      <c r="F661" s="180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</row>
    <row r="662">
      <c r="A662" s="180"/>
      <c r="B662" s="180"/>
      <c r="C662" s="180"/>
      <c r="D662" s="180"/>
      <c r="E662" s="180"/>
      <c r="F662" s="180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</row>
    <row r="663">
      <c r="A663" s="180"/>
      <c r="B663" s="180"/>
      <c r="C663" s="180"/>
      <c r="D663" s="180"/>
      <c r="E663" s="180"/>
      <c r="F663" s="180"/>
      <c r="G663" s="180"/>
      <c r="H663" s="180"/>
      <c r="I663" s="180"/>
      <c r="J663" s="180"/>
      <c r="K663" s="180"/>
      <c r="L663" s="180"/>
      <c r="M663" s="180"/>
      <c r="N663" s="180"/>
      <c r="O663" s="180"/>
      <c r="P663" s="180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  <c r="AA663" s="180"/>
    </row>
    <row r="664">
      <c r="A664" s="180"/>
      <c r="B664" s="180"/>
      <c r="C664" s="180"/>
      <c r="D664" s="180"/>
      <c r="E664" s="180"/>
      <c r="F664" s="180"/>
      <c r="G664" s="180"/>
      <c r="H664" s="180"/>
      <c r="I664" s="180"/>
      <c r="J664" s="180"/>
      <c r="K664" s="180"/>
      <c r="L664" s="180"/>
      <c r="M664" s="180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  <c r="AA664" s="180"/>
    </row>
    <row r="665">
      <c r="A665" s="180"/>
      <c r="B665" s="180"/>
      <c r="C665" s="180"/>
      <c r="D665" s="180"/>
      <c r="E665" s="180"/>
      <c r="F665" s="180"/>
      <c r="G665" s="180"/>
      <c r="H665" s="180"/>
      <c r="I665" s="180"/>
      <c r="J665" s="180"/>
      <c r="K665" s="180"/>
      <c r="L665" s="180"/>
      <c r="M665" s="180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  <c r="AA665" s="180"/>
    </row>
    <row r="666">
      <c r="A666" s="180"/>
      <c r="B666" s="180"/>
      <c r="C666" s="180"/>
      <c r="D666" s="180"/>
      <c r="E666" s="180"/>
      <c r="F666" s="180"/>
      <c r="G666" s="180"/>
      <c r="H666" s="180"/>
      <c r="I666" s="180"/>
      <c r="J666" s="180"/>
      <c r="K666" s="180"/>
      <c r="L666" s="180"/>
      <c r="M666" s="180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  <c r="AA666" s="180"/>
    </row>
    <row r="667">
      <c r="A667" s="180"/>
      <c r="B667" s="180"/>
      <c r="C667" s="180"/>
      <c r="D667" s="180"/>
      <c r="E667" s="180"/>
      <c r="F667" s="180"/>
      <c r="G667" s="180"/>
      <c r="H667" s="180"/>
      <c r="I667" s="180"/>
      <c r="J667" s="180"/>
      <c r="K667" s="180"/>
      <c r="L667" s="180"/>
      <c r="M667" s="180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  <c r="AA667" s="180"/>
    </row>
    <row r="668">
      <c r="A668" s="180"/>
      <c r="B668" s="180"/>
      <c r="C668" s="180"/>
      <c r="D668" s="180"/>
      <c r="E668" s="180"/>
      <c r="F668" s="180"/>
      <c r="G668" s="180"/>
      <c r="H668" s="180"/>
      <c r="I668" s="180"/>
      <c r="J668" s="180"/>
      <c r="K668" s="180"/>
      <c r="L668" s="180"/>
      <c r="M668" s="180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  <c r="AA668" s="180"/>
    </row>
    <row r="669">
      <c r="A669" s="180"/>
      <c r="B669" s="180"/>
      <c r="C669" s="180"/>
      <c r="D669" s="180"/>
      <c r="E669" s="180"/>
      <c r="F669" s="180"/>
      <c r="G669" s="180"/>
      <c r="H669" s="180"/>
      <c r="I669" s="180"/>
      <c r="J669" s="180"/>
      <c r="K669" s="180"/>
      <c r="L669" s="180"/>
      <c r="M669" s="180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  <c r="AA669" s="180"/>
    </row>
    <row r="670">
      <c r="A670" s="180"/>
      <c r="B670" s="180"/>
      <c r="C670" s="180"/>
      <c r="D670" s="180"/>
      <c r="E670" s="180"/>
      <c r="F670" s="180"/>
      <c r="G670" s="180"/>
      <c r="H670" s="180"/>
      <c r="I670" s="180"/>
      <c r="J670" s="180"/>
      <c r="K670" s="180"/>
      <c r="L670" s="180"/>
      <c r="M670" s="180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  <c r="AA670" s="180"/>
    </row>
    <row r="671">
      <c r="A671" s="180"/>
      <c r="B671" s="180"/>
      <c r="C671" s="180"/>
      <c r="D671" s="180"/>
      <c r="E671" s="180"/>
      <c r="F671" s="180"/>
      <c r="G671" s="180"/>
      <c r="H671" s="180"/>
      <c r="I671" s="180"/>
      <c r="J671" s="180"/>
      <c r="K671" s="180"/>
      <c r="L671" s="180"/>
      <c r="M671" s="180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  <c r="AA671" s="180"/>
    </row>
    <row r="672">
      <c r="A672" s="180"/>
      <c r="B672" s="180"/>
      <c r="C672" s="180"/>
      <c r="D672" s="180"/>
      <c r="E672" s="180"/>
      <c r="F672" s="180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</row>
    <row r="673">
      <c r="A673" s="180"/>
      <c r="B673" s="180"/>
      <c r="C673" s="180"/>
      <c r="D673" s="180"/>
      <c r="E673" s="180"/>
      <c r="F673" s="180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</row>
    <row r="674">
      <c r="A674" s="180"/>
      <c r="B674" s="180"/>
      <c r="C674" s="180"/>
      <c r="D674" s="180"/>
      <c r="E674" s="180"/>
      <c r="F674" s="180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</row>
    <row r="675">
      <c r="A675" s="180"/>
      <c r="B675" s="180"/>
      <c r="C675" s="180"/>
      <c r="D675" s="180"/>
      <c r="E675" s="180"/>
      <c r="F675" s="180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</row>
    <row r="676">
      <c r="A676" s="180"/>
      <c r="B676" s="180"/>
      <c r="C676" s="180"/>
      <c r="D676" s="180"/>
      <c r="E676" s="180"/>
      <c r="F676" s="180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</row>
    <row r="677">
      <c r="A677" s="180"/>
      <c r="B677" s="180"/>
      <c r="C677" s="180"/>
      <c r="D677" s="180"/>
      <c r="E677" s="180"/>
      <c r="F677" s="180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</row>
    <row r="678">
      <c r="A678" s="180"/>
      <c r="B678" s="180"/>
      <c r="C678" s="180"/>
      <c r="D678" s="180"/>
      <c r="E678" s="180"/>
      <c r="F678" s="180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</row>
    <row r="679">
      <c r="A679" s="180"/>
      <c r="B679" s="180"/>
      <c r="C679" s="180"/>
      <c r="D679" s="180"/>
      <c r="E679" s="180"/>
      <c r="F679" s="180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</row>
    <row r="680">
      <c r="A680" s="180"/>
      <c r="B680" s="180"/>
      <c r="C680" s="180"/>
      <c r="D680" s="180"/>
      <c r="E680" s="180"/>
      <c r="F680" s="180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</row>
    <row r="681">
      <c r="A681" s="180"/>
      <c r="B681" s="180"/>
      <c r="C681" s="180"/>
      <c r="D681" s="180"/>
      <c r="E681" s="180"/>
      <c r="F681" s="180"/>
      <c r="G681" s="180"/>
      <c r="H681" s="180"/>
      <c r="I681" s="180"/>
      <c r="J681" s="180"/>
      <c r="K681" s="180"/>
      <c r="L681" s="180"/>
      <c r="M681" s="180"/>
      <c r="N681" s="180"/>
      <c r="O681" s="180"/>
      <c r="P681" s="180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  <c r="AA681" s="180"/>
    </row>
    <row r="682">
      <c r="A682" s="180"/>
      <c r="B682" s="180"/>
      <c r="C682" s="180"/>
      <c r="D682" s="180"/>
      <c r="E682" s="180"/>
      <c r="F682" s="180"/>
      <c r="G682" s="180"/>
      <c r="H682" s="180"/>
      <c r="I682" s="180"/>
      <c r="J682" s="180"/>
      <c r="K682" s="180"/>
      <c r="L682" s="180"/>
      <c r="M682" s="180"/>
      <c r="N682" s="180"/>
      <c r="O682" s="180"/>
      <c r="P682" s="180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  <c r="AA682" s="180"/>
    </row>
    <row r="683">
      <c r="A683" s="180"/>
      <c r="B683" s="180"/>
      <c r="C683" s="180"/>
      <c r="D683" s="180"/>
      <c r="E683" s="180"/>
      <c r="F683" s="180"/>
      <c r="G683" s="180"/>
      <c r="H683" s="180"/>
      <c r="I683" s="180"/>
      <c r="J683" s="180"/>
      <c r="K683" s="180"/>
      <c r="L683" s="180"/>
      <c r="M683" s="180"/>
      <c r="N683" s="180"/>
      <c r="O683" s="180"/>
      <c r="P683" s="180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  <c r="AA683" s="180"/>
    </row>
    <row r="684">
      <c r="A684" s="180"/>
      <c r="B684" s="180"/>
      <c r="C684" s="180"/>
      <c r="D684" s="180"/>
      <c r="E684" s="180"/>
      <c r="F684" s="180"/>
      <c r="G684" s="180"/>
      <c r="H684" s="180"/>
      <c r="I684" s="180"/>
      <c r="J684" s="180"/>
      <c r="K684" s="180"/>
      <c r="L684" s="180"/>
      <c r="M684" s="180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  <c r="AA684" s="180"/>
    </row>
    <row r="685">
      <c r="A685" s="180"/>
      <c r="B685" s="180"/>
      <c r="C685" s="180"/>
      <c r="D685" s="180"/>
      <c r="E685" s="180"/>
      <c r="F685" s="180"/>
      <c r="G685" s="180"/>
      <c r="H685" s="180"/>
      <c r="I685" s="180"/>
      <c r="J685" s="180"/>
      <c r="K685" s="180"/>
      <c r="L685" s="180"/>
      <c r="M685" s="180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  <c r="AA685" s="180"/>
    </row>
    <row r="686">
      <c r="A686" s="180"/>
      <c r="B686" s="180"/>
      <c r="C686" s="180"/>
      <c r="D686" s="180"/>
      <c r="E686" s="180"/>
      <c r="F686" s="180"/>
      <c r="G686" s="180"/>
      <c r="H686" s="180"/>
      <c r="I686" s="180"/>
      <c r="J686" s="180"/>
      <c r="K686" s="180"/>
      <c r="L686" s="180"/>
      <c r="M686" s="180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  <c r="AA686" s="180"/>
    </row>
    <row r="687">
      <c r="A687" s="180"/>
      <c r="B687" s="180"/>
      <c r="C687" s="180"/>
      <c r="D687" s="180"/>
      <c r="E687" s="180"/>
      <c r="F687" s="180"/>
      <c r="G687" s="180"/>
      <c r="H687" s="180"/>
      <c r="I687" s="180"/>
      <c r="J687" s="180"/>
      <c r="K687" s="180"/>
      <c r="L687" s="180"/>
      <c r="M687" s="180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  <c r="AA687" s="180"/>
    </row>
    <row r="688">
      <c r="A688" s="180"/>
      <c r="B688" s="180"/>
      <c r="C688" s="180"/>
      <c r="D688" s="180"/>
      <c r="E688" s="180"/>
      <c r="F688" s="180"/>
      <c r="G688" s="180"/>
      <c r="H688" s="180"/>
      <c r="I688" s="180"/>
      <c r="J688" s="180"/>
      <c r="K688" s="180"/>
      <c r="L688" s="180"/>
      <c r="M688" s="180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  <c r="AA688" s="180"/>
    </row>
    <row r="689">
      <c r="A689" s="180"/>
      <c r="B689" s="180"/>
      <c r="C689" s="180"/>
      <c r="D689" s="180"/>
      <c r="E689" s="180"/>
      <c r="F689" s="180"/>
      <c r="G689" s="180"/>
      <c r="H689" s="180"/>
      <c r="I689" s="180"/>
      <c r="J689" s="180"/>
      <c r="K689" s="180"/>
      <c r="L689" s="180"/>
      <c r="M689" s="180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  <c r="AA689" s="180"/>
    </row>
    <row r="690">
      <c r="A690" s="180"/>
      <c r="B690" s="180"/>
      <c r="C690" s="180"/>
      <c r="D690" s="180"/>
      <c r="E690" s="180"/>
      <c r="F690" s="180"/>
      <c r="G690" s="180"/>
      <c r="H690" s="180"/>
      <c r="I690" s="180"/>
      <c r="J690" s="180"/>
      <c r="K690" s="180"/>
      <c r="L690" s="180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  <c r="AA690" s="180"/>
    </row>
    <row r="691">
      <c r="A691" s="180"/>
      <c r="B691" s="180"/>
      <c r="C691" s="180"/>
      <c r="D691" s="180"/>
      <c r="E691" s="180"/>
      <c r="F691" s="180"/>
      <c r="G691" s="180"/>
      <c r="H691" s="180"/>
      <c r="I691" s="180"/>
      <c r="J691" s="180"/>
      <c r="K691" s="180"/>
      <c r="L691" s="180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  <c r="AA691" s="180"/>
    </row>
    <row r="692">
      <c r="A692" s="180"/>
      <c r="B692" s="180"/>
      <c r="C692" s="180"/>
      <c r="D692" s="180"/>
      <c r="E692" s="180"/>
      <c r="F692" s="180"/>
      <c r="G692" s="180"/>
      <c r="H692" s="180"/>
      <c r="I692" s="180"/>
      <c r="J692" s="180"/>
      <c r="K692" s="180"/>
      <c r="L692" s="180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  <c r="AA692" s="180"/>
    </row>
    <row r="693">
      <c r="A693" s="180"/>
      <c r="B693" s="180"/>
      <c r="C693" s="180"/>
      <c r="D693" s="180"/>
      <c r="E693" s="180"/>
      <c r="F693" s="180"/>
      <c r="G693" s="180"/>
      <c r="H693" s="180"/>
      <c r="I693" s="180"/>
      <c r="J693" s="180"/>
      <c r="K693" s="180"/>
      <c r="L693" s="180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  <c r="AA693" s="180"/>
    </row>
    <row r="694">
      <c r="A694" s="180"/>
      <c r="B694" s="180"/>
      <c r="C694" s="180"/>
      <c r="D694" s="180"/>
      <c r="E694" s="180"/>
      <c r="F694" s="180"/>
      <c r="G694" s="180"/>
      <c r="H694" s="180"/>
      <c r="I694" s="180"/>
      <c r="J694" s="180"/>
      <c r="K694" s="180"/>
      <c r="L694" s="180"/>
      <c r="M694" s="180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  <c r="AA694" s="180"/>
    </row>
    <row r="695">
      <c r="A695" s="180"/>
      <c r="B695" s="180"/>
      <c r="C695" s="180"/>
      <c r="D695" s="180"/>
      <c r="E695" s="180"/>
      <c r="F695" s="180"/>
      <c r="G695" s="180"/>
      <c r="H695" s="180"/>
      <c r="I695" s="180"/>
      <c r="J695" s="180"/>
      <c r="K695" s="180"/>
      <c r="L695" s="180"/>
      <c r="M695" s="180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  <c r="AA695" s="180"/>
    </row>
    <row r="696">
      <c r="A696" s="180"/>
      <c r="B696" s="180"/>
      <c r="C696" s="180"/>
      <c r="D696" s="180"/>
      <c r="E696" s="180"/>
      <c r="F696" s="180"/>
      <c r="G696" s="180"/>
      <c r="H696" s="180"/>
      <c r="I696" s="180"/>
      <c r="J696" s="180"/>
      <c r="K696" s="180"/>
      <c r="L696" s="180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  <c r="AA696" s="180"/>
    </row>
    <row r="697">
      <c r="A697" s="180"/>
      <c r="B697" s="180"/>
      <c r="C697" s="180"/>
      <c r="D697" s="180"/>
      <c r="E697" s="180"/>
      <c r="F697" s="180"/>
      <c r="G697" s="180"/>
      <c r="H697" s="180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</row>
    <row r="698">
      <c r="A698" s="180"/>
      <c r="B698" s="180"/>
      <c r="C698" s="180"/>
      <c r="D698" s="180"/>
      <c r="E698" s="180"/>
      <c r="F698" s="180"/>
      <c r="G698" s="180"/>
      <c r="H698" s="180"/>
      <c r="I698" s="180"/>
      <c r="J698" s="180"/>
      <c r="K698" s="180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</row>
    <row r="699">
      <c r="A699" s="180"/>
      <c r="B699" s="180"/>
      <c r="C699" s="180"/>
      <c r="D699" s="180"/>
      <c r="E699" s="180"/>
      <c r="F699" s="180"/>
      <c r="G699" s="180"/>
      <c r="H699" s="180"/>
      <c r="I699" s="180"/>
      <c r="J699" s="180"/>
      <c r="K699" s="180"/>
      <c r="L699" s="180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  <c r="AA699" s="180"/>
    </row>
    <row r="700">
      <c r="A700" s="180"/>
      <c r="B700" s="180"/>
      <c r="C700" s="180"/>
      <c r="D700" s="180"/>
      <c r="E700" s="180"/>
      <c r="F700" s="180"/>
      <c r="G700" s="180"/>
      <c r="H700" s="180"/>
      <c r="I700" s="180"/>
      <c r="J700" s="180"/>
      <c r="K700" s="180"/>
      <c r="L700" s="180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  <c r="AA700" s="180"/>
    </row>
    <row r="701">
      <c r="A701" s="180"/>
      <c r="B701" s="180"/>
      <c r="C701" s="180"/>
      <c r="D701" s="180"/>
      <c r="E701" s="180"/>
      <c r="F701" s="180"/>
      <c r="G701" s="180"/>
      <c r="H701" s="180"/>
      <c r="I701" s="180"/>
      <c r="J701" s="180"/>
      <c r="K701" s="180"/>
      <c r="L701" s="180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  <c r="AA701" s="180"/>
    </row>
    <row r="702">
      <c r="A702" s="180"/>
      <c r="B702" s="180"/>
      <c r="C702" s="180"/>
      <c r="D702" s="180"/>
      <c r="E702" s="180"/>
      <c r="F702" s="180"/>
      <c r="G702" s="180"/>
      <c r="H702" s="180"/>
      <c r="I702" s="180"/>
      <c r="J702" s="180"/>
      <c r="K702" s="180"/>
      <c r="L702" s="180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</row>
    <row r="703">
      <c r="A703" s="180"/>
      <c r="B703" s="180"/>
      <c r="C703" s="180"/>
      <c r="D703" s="180"/>
      <c r="E703" s="180"/>
      <c r="F703" s="180"/>
      <c r="G703" s="180"/>
      <c r="H703" s="180"/>
      <c r="I703" s="180"/>
      <c r="J703" s="180"/>
      <c r="K703" s="180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</row>
    <row r="704">
      <c r="A704" s="180"/>
      <c r="B704" s="180"/>
      <c r="C704" s="180"/>
      <c r="D704" s="180"/>
      <c r="E704" s="180"/>
      <c r="F704" s="180"/>
      <c r="G704" s="180"/>
      <c r="H704" s="180"/>
      <c r="I704" s="180"/>
      <c r="J704" s="180"/>
      <c r="K704" s="180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  <c r="AA704" s="180"/>
    </row>
    <row r="705">
      <c r="A705" s="180"/>
      <c r="B705" s="180"/>
      <c r="C705" s="180"/>
      <c r="D705" s="180"/>
      <c r="E705" s="180"/>
      <c r="F705" s="180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  <c r="AA705" s="180"/>
    </row>
    <row r="706">
      <c r="A706" s="180"/>
      <c r="B706" s="180"/>
      <c r="C706" s="180"/>
      <c r="D706" s="180"/>
      <c r="E706" s="180"/>
      <c r="F706" s="180"/>
      <c r="G706" s="180"/>
      <c r="H706" s="180"/>
      <c r="I706" s="180"/>
      <c r="J706" s="180"/>
      <c r="K706" s="180"/>
      <c r="L706" s="180"/>
      <c r="M706" s="180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  <c r="AA706" s="180"/>
    </row>
    <row r="707">
      <c r="A707" s="180"/>
      <c r="B707" s="180"/>
      <c r="C707" s="180"/>
      <c r="D707" s="180"/>
      <c r="E707" s="180"/>
      <c r="F707" s="180"/>
      <c r="G707" s="180"/>
      <c r="H707" s="180"/>
      <c r="I707" s="180"/>
      <c r="J707" s="180"/>
      <c r="K707" s="180"/>
      <c r="L707" s="180"/>
      <c r="M707" s="180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  <c r="AA707" s="180"/>
    </row>
    <row r="708">
      <c r="A708" s="180"/>
      <c r="B708" s="180"/>
      <c r="C708" s="180"/>
      <c r="D708" s="180"/>
      <c r="E708" s="180"/>
      <c r="F708" s="180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</row>
    <row r="709">
      <c r="A709" s="180"/>
      <c r="B709" s="180"/>
      <c r="C709" s="180"/>
      <c r="D709" s="180"/>
      <c r="E709" s="180"/>
      <c r="F709" s="180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</row>
    <row r="710">
      <c r="A710" s="180"/>
      <c r="B710" s="180"/>
      <c r="C710" s="180"/>
      <c r="D710" s="180"/>
      <c r="E710" s="180"/>
      <c r="F710" s="180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</row>
    <row r="711">
      <c r="A711" s="180"/>
      <c r="B711" s="180"/>
      <c r="C711" s="180"/>
      <c r="D711" s="180"/>
      <c r="E711" s="180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</row>
    <row r="712">
      <c r="A712" s="180"/>
      <c r="B712" s="180"/>
      <c r="C712" s="180"/>
      <c r="D712" s="180"/>
      <c r="E712" s="180"/>
      <c r="F712" s="180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</row>
    <row r="713">
      <c r="A713" s="180"/>
      <c r="B713" s="180"/>
      <c r="C713" s="180"/>
      <c r="D713" s="180"/>
      <c r="E713" s="180"/>
      <c r="F713" s="180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</row>
    <row r="714">
      <c r="A714" s="180"/>
      <c r="B714" s="180"/>
      <c r="C714" s="180"/>
      <c r="D714" s="180"/>
      <c r="E714" s="180"/>
      <c r="F714" s="180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</row>
    <row r="715">
      <c r="A715" s="180"/>
      <c r="B715" s="180"/>
      <c r="C715" s="180"/>
      <c r="D715" s="180"/>
      <c r="E715" s="180"/>
      <c r="F715" s="180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</row>
    <row r="716">
      <c r="A716" s="180"/>
      <c r="B716" s="180"/>
      <c r="C716" s="180"/>
      <c r="D716" s="180"/>
      <c r="E716" s="180"/>
      <c r="F716" s="180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</row>
    <row r="717">
      <c r="A717" s="180"/>
      <c r="B717" s="180"/>
      <c r="C717" s="180"/>
      <c r="D717" s="180"/>
      <c r="E717" s="180"/>
      <c r="F717" s="180"/>
      <c r="G717" s="180"/>
      <c r="H717" s="180"/>
      <c r="I717" s="180"/>
      <c r="J717" s="180"/>
      <c r="K717" s="180"/>
      <c r="L717" s="180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  <c r="AA717" s="180"/>
    </row>
    <row r="718">
      <c r="A718" s="180"/>
      <c r="B718" s="180"/>
      <c r="C718" s="180"/>
      <c r="D718" s="180"/>
      <c r="E718" s="180"/>
      <c r="F718" s="180"/>
      <c r="G718" s="180"/>
      <c r="H718" s="180"/>
      <c r="I718" s="180"/>
      <c r="J718" s="180"/>
      <c r="K718" s="180"/>
      <c r="L718" s="180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  <c r="AA718" s="180"/>
    </row>
    <row r="719">
      <c r="A719" s="180"/>
      <c r="B719" s="180"/>
      <c r="C719" s="180"/>
      <c r="D719" s="180"/>
      <c r="E719" s="180"/>
      <c r="F719" s="180"/>
      <c r="G719" s="180"/>
      <c r="H719" s="180"/>
      <c r="I719" s="180"/>
      <c r="J719" s="180"/>
      <c r="K719" s="180"/>
      <c r="L719" s="180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</row>
    <row r="720">
      <c r="A720" s="180"/>
      <c r="B720" s="180"/>
      <c r="C720" s="180"/>
      <c r="D720" s="180"/>
      <c r="E720" s="180"/>
      <c r="F720" s="180"/>
      <c r="G720" s="180"/>
      <c r="H720" s="180"/>
      <c r="I720" s="180"/>
      <c r="J720" s="180"/>
      <c r="K720" s="180"/>
      <c r="L720" s="180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</row>
    <row r="721">
      <c r="A721" s="180"/>
      <c r="B721" s="180"/>
      <c r="C721" s="180"/>
      <c r="D721" s="180"/>
      <c r="E721" s="180"/>
      <c r="F721" s="180"/>
      <c r="G721" s="180"/>
      <c r="H721" s="180"/>
      <c r="I721" s="180"/>
      <c r="J721" s="180"/>
      <c r="K721" s="180"/>
      <c r="L721" s="180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</row>
    <row r="722">
      <c r="A722" s="180"/>
      <c r="B722" s="180"/>
      <c r="C722" s="180"/>
      <c r="D722" s="180"/>
      <c r="E722" s="180"/>
      <c r="F722" s="180"/>
      <c r="G722" s="180"/>
      <c r="H722" s="180"/>
      <c r="I722" s="180"/>
      <c r="J722" s="180"/>
      <c r="K722" s="180"/>
      <c r="L722" s="180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</row>
    <row r="723">
      <c r="A723" s="180"/>
      <c r="B723" s="180"/>
      <c r="C723" s="180"/>
      <c r="D723" s="180"/>
      <c r="E723" s="180"/>
      <c r="F723" s="180"/>
      <c r="G723" s="180"/>
      <c r="H723" s="180"/>
      <c r="I723" s="180"/>
      <c r="J723" s="180"/>
      <c r="K723" s="180"/>
      <c r="L723" s="180"/>
      <c r="M723" s="180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  <c r="AA723" s="180"/>
    </row>
    <row r="724">
      <c r="A724" s="180"/>
      <c r="B724" s="180"/>
      <c r="C724" s="180"/>
      <c r="D724" s="180"/>
      <c r="E724" s="180"/>
      <c r="F724" s="180"/>
      <c r="G724" s="180"/>
      <c r="H724" s="180"/>
      <c r="I724" s="180"/>
      <c r="J724" s="180"/>
      <c r="K724" s="180"/>
      <c r="L724" s="180"/>
      <c r="M724" s="180"/>
      <c r="N724" s="180"/>
      <c r="O724" s="180"/>
      <c r="P724" s="180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  <c r="AA724" s="180"/>
    </row>
    <row r="725">
      <c r="A725" s="180"/>
      <c r="B725" s="180"/>
      <c r="C725" s="180"/>
      <c r="D725" s="180"/>
      <c r="E725" s="180"/>
      <c r="F725" s="180"/>
      <c r="G725" s="180"/>
      <c r="H725" s="180"/>
      <c r="I725" s="180"/>
      <c r="J725" s="180"/>
      <c r="K725" s="180"/>
      <c r="L725" s="180"/>
      <c r="M725" s="180"/>
      <c r="N725" s="180"/>
      <c r="O725" s="180"/>
      <c r="P725" s="180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  <c r="AA725" s="180"/>
    </row>
    <row r="726">
      <c r="A726" s="180"/>
      <c r="B726" s="180"/>
      <c r="C726" s="180"/>
      <c r="D726" s="180"/>
      <c r="E726" s="180"/>
      <c r="F726" s="180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</row>
    <row r="727">
      <c r="A727" s="180"/>
      <c r="B727" s="180"/>
      <c r="C727" s="180"/>
      <c r="D727" s="180"/>
      <c r="E727" s="180"/>
      <c r="F727" s="180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</row>
    <row r="728">
      <c r="A728" s="180"/>
      <c r="B728" s="180"/>
      <c r="C728" s="180"/>
      <c r="D728" s="180"/>
      <c r="E728" s="180"/>
      <c r="F728" s="180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</row>
    <row r="729">
      <c r="A729" s="180"/>
      <c r="B729" s="180"/>
      <c r="C729" s="180"/>
      <c r="D729" s="180"/>
      <c r="E729" s="180"/>
      <c r="F729" s="180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</row>
    <row r="730">
      <c r="A730" s="180"/>
      <c r="B730" s="180"/>
      <c r="C730" s="180"/>
      <c r="D730" s="180"/>
      <c r="E730" s="180"/>
      <c r="F730" s="180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</row>
    <row r="731">
      <c r="A731" s="180"/>
      <c r="B731" s="180"/>
      <c r="C731" s="180"/>
      <c r="D731" s="180"/>
      <c r="E731" s="180"/>
      <c r="F731" s="180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</row>
    <row r="732">
      <c r="A732" s="180"/>
      <c r="B732" s="180"/>
      <c r="C732" s="180"/>
      <c r="D732" s="180"/>
      <c r="E732" s="180"/>
      <c r="F732" s="180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</row>
    <row r="733">
      <c r="A733" s="180"/>
      <c r="B733" s="180"/>
      <c r="C733" s="180"/>
      <c r="D733" s="180"/>
      <c r="E733" s="180"/>
      <c r="F733" s="180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</row>
    <row r="734">
      <c r="A734" s="180"/>
      <c r="B734" s="180"/>
      <c r="C734" s="180"/>
      <c r="D734" s="180"/>
      <c r="E734" s="180"/>
      <c r="F734" s="180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</row>
    <row r="735">
      <c r="A735" s="180"/>
      <c r="B735" s="180"/>
      <c r="C735" s="180"/>
      <c r="D735" s="180"/>
      <c r="E735" s="180"/>
      <c r="F735" s="180"/>
      <c r="G735" s="180"/>
      <c r="H735" s="180"/>
      <c r="I735" s="180"/>
      <c r="J735" s="180"/>
      <c r="K735" s="180"/>
      <c r="L735" s="180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  <c r="AA735" s="180"/>
    </row>
    <row r="736">
      <c r="A736" s="180"/>
      <c r="B736" s="180"/>
      <c r="C736" s="180"/>
      <c r="D736" s="180"/>
      <c r="E736" s="180"/>
      <c r="F736" s="180"/>
      <c r="G736" s="180"/>
      <c r="H736" s="180"/>
      <c r="I736" s="180"/>
      <c r="J736" s="180"/>
      <c r="K736" s="180"/>
      <c r="L736" s="180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  <c r="AA736" s="180"/>
    </row>
    <row r="737">
      <c r="A737" s="180"/>
      <c r="B737" s="180"/>
      <c r="C737" s="180"/>
      <c r="D737" s="180"/>
      <c r="E737" s="180"/>
      <c r="F737" s="180"/>
      <c r="G737" s="180"/>
      <c r="H737" s="180"/>
      <c r="I737" s="180"/>
      <c r="J737" s="180"/>
      <c r="K737" s="180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  <c r="AA737" s="180"/>
    </row>
    <row r="738">
      <c r="A738" s="180"/>
      <c r="B738" s="180"/>
      <c r="C738" s="180"/>
      <c r="D738" s="180"/>
      <c r="E738" s="180"/>
      <c r="F738" s="180"/>
      <c r="G738" s="180"/>
      <c r="H738" s="180"/>
      <c r="I738" s="180"/>
      <c r="J738" s="180"/>
      <c r="K738" s="180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  <c r="AA738" s="180"/>
    </row>
    <row r="739">
      <c r="A739" s="180"/>
      <c r="B739" s="180"/>
      <c r="C739" s="180"/>
      <c r="D739" s="180"/>
      <c r="E739" s="180"/>
      <c r="F739" s="180"/>
      <c r="G739" s="180"/>
      <c r="H739" s="180"/>
      <c r="I739" s="180"/>
      <c r="J739" s="180"/>
      <c r="K739" s="180"/>
      <c r="L739" s="180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  <c r="AA739" s="180"/>
    </row>
    <row r="740">
      <c r="A740" s="180"/>
      <c r="B740" s="180"/>
      <c r="C740" s="180"/>
      <c r="D740" s="180"/>
      <c r="E740" s="180"/>
      <c r="F740" s="180"/>
      <c r="G740" s="180"/>
      <c r="H740" s="180"/>
      <c r="I740" s="180"/>
      <c r="J740" s="180"/>
      <c r="K740" s="180"/>
      <c r="L740" s="180"/>
      <c r="M740" s="180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  <c r="AA740" s="180"/>
    </row>
    <row r="741">
      <c r="A741" s="180"/>
      <c r="B741" s="180"/>
      <c r="C741" s="180"/>
      <c r="D741" s="180"/>
      <c r="E741" s="180"/>
      <c r="F741" s="180"/>
      <c r="G741" s="180"/>
      <c r="H741" s="180"/>
      <c r="I741" s="180"/>
      <c r="J741" s="180"/>
      <c r="K741" s="180"/>
      <c r="L741" s="180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  <c r="AA741" s="180"/>
    </row>
    <row r="742">
      <c r="A742" s="180"/>
      <c r="B742" s="180"/>
      <c r="C742" s="180"/>
      <c r="D742" s="180"/>
      <c r="E742" s="180"/>
      <c r="F742" s="180"/>
      <c r="G742" s="180"/>
      <c r="H742" s="180"/>
      <c r="I742" s="180"/>
      <c r="J742" s="180"/>
      <c r="K742" s="180"/>
      <c r="L742" s="180"/>
      <c r="M742" s="180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  <c r="AA742" s="180"/>
    </row>
    <row r="743">
      <c r="A743" s="180"/>
      <c r="B743" s="180"/>
      <c r="C743" s="180"/>
      <c r="D743" s="180"/>
      <c r="E743" s="180"/>
      <c r="F743" s="180"/>
      <c r="G743" s="180"/>
      <c r="H743" s="180"/>
      <c r="I743" s="180"/>
      <c r="J743" s="180"/>
      <c r="K743" s="180"/>
      <c r="L743" s="180"/>
      <c r="M743" s="180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  <c r="AA743" s="180"/>
    </row>
    <row r="744">
      <c r="A744" s="180"/>
      <c r="B744" s="180"/>
      <c r="C744" s="180"/>
      <c r="D744" s="180"/>
      <c r="E744" s="180"/>
      <c r="F744" s="180"/>
      <c r="G744" s="180"/>
      <c r="H744" s="180"/>
      <c r="I744" s="180"/>
      <c r="J744" s="180"/>
      <c r="K744" s="180"/>
      <c r="L744" s="180"/>
      <c r="M744" s="180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</row>
    <row r="745">
      <c r="A745" s="180"/>
      <c r="B745" s="180"/>
      <c r="C745" s="180"/>
      <c r="D745" s="180"/>
      <c r="E745" s="180"/>
      <c r="F745" s="180"/>
      <c r="G745" s="180"/>
      <c r="H745" s="180"/>
      <c r="I745" s="180"/>
      <c r="J745" s="180"/>
      <c r="K745" s="180"/>
      <c r="L745" s="180"/>
      <c r="M745" s="180"/>
      <c r="N745" s="180"/>
      <c r="O745" s="180"/>
      <c r="P745" s="180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</row>
    <row r="746">
      <c r="A746" s="180"/>
      <c r="B746" s="180"/>
      <c r="C746" s="180"/>
      <c r="D746" s="180"/>
      <c r="E746" s="180"/>
      <c r="F746" s="180"/>
      <c r="G746" s="180"/>
      <c r="H746" s="180"/>
      <c r="I746" s="180"/>
      <c r="J746" s="180"/>
      <c r="K746" s="180"/>
      <c r="L746" s="180"/>
      <c r="M746" s="180"/>
      <c r="N746" s="180"/>
      <c r="O746" s="180"/>
      <c r="P746" s="180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</row>
    <row r="747">
      <c r="A747" s="180"/>
      <c r="B747" s="180"/>
      <c r="C747" s="180"/>
      <c r="D747" s="180"/>
      <c r="E747" s="180"/>
      <c r="F747" s="180"/>
      <c r="G747" s="180"/>
      <c r="H747" s="180"/>
      <c r="I747" s="180"/>
      <c r="J747" s="180"/>
      <c r="K747" s="180"/>
      <c r="L747" s="180"/>
      <c r="M747" s="180"/>
      <c r="N747" s="180"/>
      <c r="O747" s="180"/>
      <c r="P747" s="180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</row>
    <row r="748">
      <c r="A748" s="180"/>
      <c r="B748" s="180"/>
      <c r="C748" s="180"/>
      <c r="D748" s="180"/>
      <c r="E748" s="180"/>
      <c r="F748" s="180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</row>
    <row r="749">
      <c r="A749" s="180"/>
      <c r="B749" s="180"/>
      <c r="C749" s="180"/>
      <c r="D749" s="180"/>
      <c r="E749" s="180"/>
      <c r="F749" s="180"/>
      <c r="G749" s="180"/>
      <c r="H749" s="180"/>
      <c r="I749" s="180"/>
      <c r="J749" s="180"/>
      <c r="K749" s="180"/>
      <c r="L749" s="180"/>
      <c r="M749" s="180"/>
      <c r="N749" s="180"/>
      <c r="O749" s="180"/>
      <c r="P749" s="180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</row>
    <row r="750">
      <c r="A750" s="180"/>
      <c r="B750" s="180"/>
      <c r="C750" s="180"/>
      <c r="D750" s="180"/>
      <c r="E750" s="180"/>
      <c r="F750" s="180"/>
      <c r="G750" s="180"/>
      <c r="H750" s="180"/>
      <c r="I750" s="180"/>
      <c r="J750" s="180"/>
      <c r="K750" s="180"/>
      <c r="L750" s="180"/>
      <c r="M750" s="180"/>
      <c r="N750" s="180"/>
      <c r="O750" s="180"/>
      <c r="P750" s="180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</row>
    <row r="751">
      <c r="A751" s="180"/>
      <c r="B751" s="180"/>
      <c r="C751" s="180"/>
      <c r="D751" s="180"/>
      <c r="E751" s="180"/>
      <c r="F751" s="180"/>
      <c r="G751" s="180"/>
      <c r="H751" s="180"/>
      <c r="I751" s="180"/>
      <c r="J751" s="180"/>
      <c r="K751" s="180"/>
      <c r="L751" s="180"/>
      <c r="M751" s="180"/>
      <c r="N751" s="180"/>
      <c r="O751" s="180"/>
      <c r="P751" s="180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</row>
    <row r="752">
      <c r="A752" s="180"/>
      <c r="B752" s="180"/>
      <c r="C752" s="180"/>
      <c r="D752" s="180"/>
      <c r="E752" s="180"/>
      <c r="F752" s="180"/>
      <c r="G752" s="180"/>
      <c r="H752" s="180"/>
      <c r="I752" s="180"/>
      <c r="J752" s="180"/>
      <c r="K752" s="180"/>
      <c r="L752" s="180"/>
      <c r="M752" s="180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</row>
    <row r="753">
      <c r="A753" s="180"/>
      <c r="B753" s="180"/>
      <c r="C753" s="180"/>
      <c r="D753" s="180"/>
      <c r="E753" s="180"/>
      <c r="F753" s="180"/>
      <c r="G753" s="180"/>
      <c r="H753" s="180"/>
      <c r="I753" s="180"/>
      <c r="J753" s="180"/>
      <c r="K753" s="180"/>
      <c r="L753" s="180"/>
      <c r="M753" s="180"/>
      <c r="N753" s="180"/>
      <c r="O753" s="180"/>
      <c r="P753" s="180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  <c r="AA753" s="180"/>
    </row>
    <row r="754">
      <c r="A754" s="180"/>
      <c r="B754" s="180"/>
      <c r="C754" s="180"/>
      <c r="D754" s="180"/>
      <c r="E754" s="180"/>
      <c r="F754" s="180"/>
      <c r="G754" s="180"/>
      <c r="H754" s="180"/>
      <c r="I754" s="180"/>
      <c r="J754" s="180"/>
      <c r="K754" s="180"/>
      <c r="L754" s="180"/>
      <c r="M754" s="180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  <c r="AA754" s="180"/>
    </row>
    <row r="755">
      <c r="A755" s="180"/>
      <c r="B755" s="180"/>
      <c r="C755" s="180"/>
      <c r="D755" s="180"/>
      <c r="E755" s="180"/>
      <c r="F755" s="180"/>
      <c r="G755" s="180"/>
      <c r="H755" s="180"/>
      <c r="I755" s="180"/>
      <c r="J755" s="180"/>
      <c r="K755" s="180"/>
      <c r="L755" s="180"/>
      <c r="M755" s="180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  <c r="AA755" s="180"/>
    </row>
    <row r="756">
      <c r="A756" s="180"/>
      <c r="B756" s="180"/>
      <c r="C756" s="180"/>
      <c r="D756" s="180"/>
      <c r="E756" s="180"/>
      <c r="F756" s="180"/>
      <c r="G756" s="180"/>
      <c r="H756" s="180"/>
      <c r="I756" s="180"/>
      <c r="J756" s="180"/>
      <c r="K756" s="180"/>
      <c r="L756" s="180"/>
      <c r="M756" s="180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  <c r="AA756" s="180"/>
    </row>
    <row r="757">
      <c r="A757" s="180"/>
      <c r="B757" s="180"/>
      <c r="C757" s="180"/>
      <c r="D757" s="180"/>
      <c r="E757" s="180"/>
      <c r="F757" s="180"/>
      <c r="G757" s="180"/>
      <c r="H757" s="180"/>
      <c r="I757" s="180"/>
      <c r="J757" s="180"/>
      <c r="K757" s="180"/>
      <c r="L757" s="180"/>
      <c r="M757" s="180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  <c r="AA757" s="180"/>
    </row>
    <row r="758">
      <c r="A758" s="180"/>
      <c r="B758" s="180"/>
      <c r="C758" s="180"/>
      <c r="D758" s="180"/>
      <c r="E758" s="180"/>
      <c r="F758" s="180"/>
      <c r="G758" s="180"/>
      <c r="H758" s="180"/>
      <c r="I758" s="180"/>
      <c r="J758" s="180"/>
      <c r="K758" s="180"/>
      <c r="L758" s="180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  <c r="AA758" s="180"/>
    </row>
    <row r="759">
      <c r="A759" s="180"/>
      <c r="B759" s="18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</row>
    <row r="760">
      <c r="A760" s="180"/>
      <c r="B760" s="180"/>
      <c r="C760" s="180"/>
      <c r="D760" s="180"/>
      <c r="E760" s="180"/>
      <c r="F760" s="180"/>
      <c r="G760" s="180"/>
      <c r="H760" s="180"/>
      <c r="I760" s="180"/>
      <c r="J760" s="180"/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  <c r="AA760" s="180"/>
    </row>
    <row r="761">
      <c r="A761" s="180"/>
      <c r="B761" s="180"/>
      <c r="C761" s="180"/>
      <c r="D761" s="180"/>
      <c r="E761" s="180"/>
      <c r="F761" s="180"/>
      <c r="G761" s="180"/>
      <c r="H761" s="180"/>
      <c r="I761" s="180"/>
      <c r="J761" s="180"/>
      <c r="K761" s="180"/>
      <c r="L761" s="180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  <c r="AA761" s="180"/>
    </row>
    <row r="762">
      <c r="A762" s="180"/>
      <c r="B762" s="180"/>
      <c r="C762" s="180"/>
      <c r="D762" s="180"/>
      <c r="E762" s="180"/>
      <c r="F762" s="180"/>
      <c r="G762" s="180"/>
      <c r="H762" s="180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</row>
    <row r="763">
      <c r="A763" s="180"/>
      <c r="B763" s="180"/>
      <c r="C763" s="180"/>
      <c r="D763" s="180"/>
      <c r="E763" s="180"/>
      <c r="F763" s="180"/>
      <c r="G763" s="180"/>
      <c r="H763" s="180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</row>
    <row r="764">
      <c r="A764" s="180"/>
      <c r="B764" s="180"/>
      <c r="C764" s="180"/>
      <c r="D764" s="180"/>
      <c r="E764" s="180"/>
      <c r="F764" s="180"/>
      <c r="G764" s="180"/>
      <c r="H764" s="180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</row>
    <row r="765">
      <c r="A765" s="180"/>
      <c r="B765" s="180"/>
      <c r="C765" s="180"/>
      <c r="D765" s="180"/>
      <c r="E765" s="180"/>
      <c r="F765" s="180"/>
      <c r="G765" s="180"/>
      <c r="H765" s="180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</row>
    <row r="766">
      <c r="A766" s="180"/>
      <c r="B766" s="180"/>
      <c r="C766" s="180"/>
      <c r="D766" s="180"/>
      <c r="E766" s="180"/>
      <c r="F766" s="180"/>
      <c r="G766" s="180"/>
      <c r="H766" s="180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</row>
    <row r="767">
      <c r="A767" s="180"/>
      <c r="B767" s="180"/>
      <c r="C767" s="180"/>
      <c r="D767" s="180"/>
      <c r="E767" s="180"/>
      <c r="F767" s="180"/>
      <c r="G767" s="180"/>
      <c r="H767" s="180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</row>
    <row r="768">
      <c r="A768" s="180"/>
      <c r="B768" s="180"/>
      <c r="C768" s="180"/>
      <c r="D768" s="180"/>
      <c r="E768" s="180"/>
      <c r="F768" s="180"/>
      <c r="G768" s="180"/>
      <c r="H768" s="180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</row>
    <row r="769">
      <c r="A769" s="180"/>
      <c r="B769" s="180"/>
      <c r="C769" s="180"/>
      <c r="D769" s="180"/>
      <c r="E769" s="180"/>
      <c r="F769" s="180"/>
      <c r="G769" s="180"/>
      <c r="H769" s="180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</row>
    <row r="770">
      <c r="A770" s="180"/>
      <c r="B770" s="180"/>
      <c r="C770" s="180"/>
      <c r="D770" s="180"/>
      <c r="E770" s="180"/>
      <c r="F770" s="180"/>
      <c r="G770" s="180"/>
      <c r="H770" s="180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</row>
    <row r="771">
      <c r="A771" s="180"/>
      <c r="B771" s="180"/>
      <c r="C771" s="180"/>
      <c r="D771" s="180"/>
      <c r="E771" s="180"/>
      <c r="F771" s="180"/>
      <c r="G771" s="180"/>
      <c r="H771" s="180"/>
      <c r="I771" s="180"/>
      <c r="J771" s="180"/>
      <c r="K771" s="180"/>
      <c r="L771" s="180"/>
      <c r="M771" s="180"/>
      <c r="N771" s="180"/>
      <c r="O771" s="180"/>
      <c r="P771" s="180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  <c r="AA771" s="180"/>
    </row>
    <row r="772">
      <c r="A772" s="180"/>
      <c r="B772" s="180"/>
      <c r="C772" s="180"/>
      <c r="D772" s="180"/>
      <c r="E772" s="180"/>
      <c r="F772" s="180"/>
      <c r="G772" s="180"/>
      <c r="H772" s="180"/>
      <c r="I772" s="180"/>
      <c r="J772" s="180"/>
      <c r="K772" s="180"/>
      <c r="L772" s="180"/>
      <c r="M772" s="180"/>
      <c r="N772" s="180"/>
      <c r="O772" s="180"/>
      <c r="P772" s="180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  <c r="AA772" s="180"/>
    </row>
    <row r="773">
      <c r="A773" s="180"/>
      <c r="B773" s="180"/>
      <c r="C773" s="180"/>
      <c r="D773" s="180"/>
      <c r="E773" s="180"/>
      <c r="F773" s="180"/>
      <c r="G773" s="180"/>
      <c r="H773" s="180"/>
      <c r="I773" s="180"/>
      <c r="J773" s="180"/>
      <c r="K773" s="180"/>
      <c r="L773" s="180"/>
      <c r="M773" s="180"/>
      <c r="N773" s="180"/>
      <c r="O773" s="180"/>
      <c r="P773" s="180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  <c r="AA773" s="180"/>
    </row>
    <row r="774">
      <c r="A774" s="180"/>
      <c r="B774" s="180"/>
      <c r="C774" s="180"/>
      <c r="D774" s="180"/>
      <c r="E774" s="180"/>
      <c r="F774" s="180"/>
      <c r="G774" s="180"/>
      <c r="H774" s="180"/>
      <c r="I774" s="180"/>
      <c r="J774" s="180"/>
      <c r="K774" s="180"/>
      <c r="L774" s="180"/>
      <c r="M774" s="180"/>
      <c r="N774" s="180"/>
      <c r="O774" s="180"/>
      <c r="P774" s="180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  <c r="AA774" s="180"/>
    </row>
    <row r="775">
      <c r="A775" s="180"/>
      <c r="B775" s="180"/>
      <c r="C775" s="180"/>
      <c r="D775" s="180"/>
      <c r="E775" s="180"/>
      <c r="F775" s="180"/>
      <c r="G775" s="180"/>
      <c r="H775" s="180"/>
      <c r="I775" s="180"/>
      <c r="J775" s="180"/>
      <c r="K775" s="180"/>
      <c r="L775" s="180"/>
      <c r="M775" s="180"/>
      <c r="N775" s="180"/>
      <c r="O775" s="180"/>
      <c r="P775" s="180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  <c r="AA775" s="180"/>
    </row>
    <row r="776">
      <c r="A776" s="180"/>
      <c r="B776" s="180"/>
      <c r="C776" s="180"/>
      <c r="D776" s="180"/>
      <c r="E776" s="180"/>
      <c r="F776" s="180"/>
      <c r="G776" s="180"/>
      <c r="H776" s="180"/>
      <c r="I776" s="180"/>
      <c r="J776" s="180"/>
      <c r="K776" s="180"/>
      <c r="L776" s="180"/>
      <c r="M776" s="180"/>
      <c r="N776" s="180"/>
      <c r="O776" s="180"/>
      <c r="P776" s="180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  <c r="AA776" s="180"/>
    </row>
    <row r="777">
      <c r="A777" s="180"/>
      <c r="B777" s="180"/>
      <c r="C777" s="180"/>
      <c r="D777" s="180"/>
      <c r="E777" s="180"/>
      <c r="F777" s="180"/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  <c r="AA777" s="180"/>
    </row>
    <row r="778">
      <c r="A778" s="180"/>
      <c r="B778" s="180"/>
      <c r="C778" s="180"/>
      <c r="D778" s="180"/>
      <c r="E778" s="180"/>
      <c r="F778" s="180"/>
      <c r="G778" s="180"/>
      <c r="H778" s="180"/>
      <c r="I778" s="180"/>
      <c r="J778" s="180"/>
      <c r="K778" s="180"/>
      <c r="L778" s="180"/>
      <c r="M778" s="180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  <c r="AA778" s="180"/>
    </row>
    <row r="779">
      <c r="A779" s="180"/>
      <c r="B779" s="180"/>
      <c r="C779" s="180"/>
      <c r="D779" s="180"/>
      <c r="E779" s="180"/>
      <c r="F779" s="180"/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  <c r="AA779" s="180"/>
    </row>
    <row r="780">
      <c r="A780" s="180"/>
      <c r="B780" s="180"/>
      <c r="C780" s="180"/>
      <c r="D780" s="180"/>
      <c r="E780" s="180"/>
      <c r="F780" s="180"/>
      <c r="G780" s="180"/>
      <c r="H780" s="180"/>
      <c r="I780" s="180"/>
      <c r="J780" s="180"/>
      <c r="K780" s="180"/>
      <c r="L780" s="180"/>
      <c r="M780" s="180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</row>
    <row r="781">
      <c r="A781" s="180"/>
      <c r="B781" s="180"/>
      <c r="C781" s="180"/>
      <c r="D781" s="180"/>
      <c r="E781" s="180"/>
      <c r="F781" s="180"/>
      <c r="G781" s="180"/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</row>
    <row r="782">
      <c r="A782" s="180"/>
      <c r="B782" s="180"/>
      <c r="C782" s="180"/>
      <c r="D782" s="180"/>
      <c r="E782" s="180"/>
      <c r="F782" s="180"/>
      <c r="G782" s="180"/>
      <c r="H782" s="180"/>
      <c r="I782" s="180"/>
      <c r="J782" s="180"/>
      <c r="K782" s="180"/>
      <c r="L782" s="180"/>
      <c r="M782" s="180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</row>
    <row r="783">
      <c r="A783" s="180"/>
      <c r="B783" s="180"/>
      <c r="C783" s="180"/>
      <c r="D783" s="180"/>
      <c r="E783" s="180"/>
      <c r="F783" s="180"/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</row>
    <row r="784">
      <c r="A784" s="180"/>
      <c r="B784" s="180"/>
      <c r="C784" s="180"/>
      <c r="D784" s="180"/>
      <c r="E784" s="180"/>
      <c r="F784" s="180"/>
      <c r="G784" s="180"/>
      <c r="H784" s="180"/>
      <c r="I784" s="180"/>
      <c r="J784" s="180"/>
      <c r="K784" s="180"/>
      <c r="L784" s="180"/>
      <c r="M784" s="180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</row>
    <row r="785">
      <c r="A785" s="180"/>
      <c r="B785" s="180"/>
      <c r="C785" s="180"/>
      <c r="D785" s="180"/>
      <c r="E785" s="180"/>
      <c r="F785" s="180"/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</row>
    <row r="786">
      <c r="A786" s="180"/>
      <c r="B786" s="180"/>
      <c r="C786" s="180"/>
      <c r="D786" s="180"/>
      <c r="E786" s="180"/>
      <c r="F786" s="180"/>
      <c r="G786" s="180"/>
      <c r="H786" s="180"/>
      <c r="I786" s="180"/>
      <c r="J786" s="180"/>
      <c r="K786" s="180"/>
      <c r="L786" s="180"/>
      <c r="M786" s="180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</row>
    <row r="787">
      <c r="A787" s="180"/>
      <c r="B787" s="180"/>
      <c r="C787" s="180"/>
      <c r="D787" s="180"/>
      <c r="E787" s="180"/>
      <c r="F787" s="180"/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</row>
    <row r="788">
      <c r="A788" s="180"/>
      <c r="B788" s="180"/>
      <c r="C788" s="180"/>
      <c r="D788" s="180"/>
      <c r="E788" s="180"/>
      <c r="F788" s="180"/>
      <c r="G788" s="180"/>
      <c r="H788" s="180"/>
      <c r="I788" s="180"/>
      <c r="J788" s="180"/>
      <c r="K788" s="180"/>
      <c r="L788" s="180"/>
      <c r="M788" s="180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</row>
    <row r="789">
      <c r="A789" s="180"/>
      <c r="B789" s="180"/>
      <c r="C789" s="180"/>
      <c r="D789" s="180"/>
      <c r="E789" s="180"/>
      <c r="F789" s="180"/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  <c r="AA789" s="180"/>
    </row>
    <row r="790">
      <c r="A790" s="180"/>
      <c r="B790" s="180"/>
      <c r="C790" s="180"/>
      <c r="D790" s="180"/>
      <c r="E790" s="180"/>
      <c r="F790" s="180"/>
      <c r="G790" s="180"/>
      <c r="H790" s="180"/>
      <c r="I790" s="180"/>
      <c r="J790" s="180"/>
      <c r="K790" s="180"/>
      <c r="L790" s="180"/>
      <c r="M790" s="180"/>
      <c r="N790" s="180"/>
      <c r="O790" s="180"/>
      <c r="P790" s="180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  <c r="AA790" s="180"/>
    </row>
    <row r="791">
      <c r="A791" s="180"/>
      <c r="B791" s="180"/>
      <c r="C791" s="180"/>
      <c r="D791" s="180"/>
      <c r="E791" s="180"/>
      <c r="F791" s="180"/>
      <c r="G791" s="180"/>
      <c r="H791" s="180"/>
      <c r="I791" s="180"/>
      <c r="J791" s="180"/>
      <c r="K791" s="180"/>
      <c r="L791" s="180"/>
      <c r="M791" s="180"/>
      <c r="N791" s="180"/>
      <c r="O791" s="180"/>
      <c r="P791" s="180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  <c r="AA791" s="180"/>
    </row>
    <row r="792">
      <c r="A792" s="180"/>
      <c r="B792" s="180"/>
      <c r="C792" s="180"/>
      <c r="D792" s="180"/>
      <c r="E792" s="180"/>
      <c r="F792" s="180"/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  <c r="AA792" s="180"/>
    </row>
    <row r="793">
      <c r="A793" s="180"/>
      <c r="B793" s="180"/>
      <c r="C793" s="180"/>
      <c r="D793" s="180"/>
      <c r="E793" s="180"/>
      <c r="F793" s="180"/>
      <c r="G793" s="180"/>
      <c r="H793" s="180"/>
      <c r="I793" s="180"/>
      <c r="J793" s="180"/>
      <c r="K793" s="180"/>
      <c r="L793" s="180"/>
      <c r="M793" s="180"/>
      <c r="N793" s="180"/>
      <c r="O793" s="180"/>
      <c r="P793" s="180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  <c r="AA793" s="180"/>
    </row>
    <row r="794">
      <c r="A794" s="180"/>
      <c r="B794" s="180"/>
      <c r="C794" s="180"/>
      <c r="D794" s="180"/>
      <c r="E794" s="180"/>
      <c r="F794" s="180"/>
      <c r="G794" s="180"/>
      <c r="H794" s="180"/>
      <c r="I794" s="180"/>
      <c r="J794" s="180"/>
      <c r="K794" s="180"/>
      <c r="L794" s="180"/>
      <c r="M794" s="180"/>
      <c r="N794" s="180"/>
      <c r="O794" s="180"/>
      <c r="P794" s="180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  <c r="AA794" s="180"/>
    </row>
    <row r="795">
      <c r="A795" s="180"/>
      <c r="B795" s="180"/>
      <c r="C795" s="180"/>
      <c r="D795" s="180"/>
      <c r="E795" s="180"/>
      <c r="F795" s="180"/>
      <c r="G795" s="180"/>
      <c r="H795" s="180"/>
      <c r="I795" s="180"/>
      <c r="J795" s="180"/>
      <c r="K795" s="180"/>
      <c r="L795" s="180"/>
      <c r="M795" s="180"/>
      <c r="N795" s="180"/>
      <c r="O795" s="180"/>
      <c r="P795" s="180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  <c r="AA795" s="180"/>
    </row>
    <row r="796">
      <c r="A796" s="180"/>
      <c r="B796" s="180"/>
      <c r="C796" s="180"/>
      <c r="D796" s="180"/>
      <c r="E796" s="180"/>
      <c r="F796" s="180"/>
      <c r="G796" s="180"/>
      <c r="H796" s="180"/>
      <c r="I796" s="180"/>
      <c r="J796" s="180"/>
      <c r="K796" s="180"/>
      <c r="L796" s="180"/>
      <c r="M796" s="180"/>
      <c r="N796" s="180"/>
      <c r="O796" s="180"/>
      <c r="P796" s="180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  <c r="AA796" s="180"/>
    </row>
    <row r="797">
      <c r="A797" s="180"/>
      <c r="B797" s="180"/>
      <c r="C797" s="180"/>
      <c r="D797" s="180"/>
      <c r="E797" s="180"/>
      <c r="F797" s="180"/>
      <c r="G797" s="180"/>
      <c r="H797" s="180"/>
      <c r="I797" s="180"/>
      <c r="J797" s="180"/>
      <c r="K797" s="180"/>
      <c r="L797" s="180"/>
      <c r="M797" s="180"/>
      <c r="N797" s="180"/>
      <c r="O797" s="180"/>
      <c r="P797" s="180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  <c r="AA797" s="180"/>
    </row>
    <row r="798">
      <c r="A798" s="180"/>
      <c r="B798" s="180"/>
      <c r="C798" s="180"/>
      <c r="D798" s="180"/>
      <c r="E798" s="180"/>
      <c r="F798" s="180"/>
      <c r="G798" s="180"/>
      <c r="H798" s="180"/>
      <c r="I798" s="180"/>
      <c r="J798" s="180"/>
      <c r="K798" s="180"/>
      <c r="L798" s="180"/>
      <c r="M798" s="180"/>
      <c r="N798" s="180"/>
      <c r="O798" s="180"/>
      <c r="P798" s="180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  <c r="AA798" s="180"/>
    </row>
    <row r="799">
      <c r="A799" s="180"/>
      <c r="B799" s="180"/>
      <c r="C799" s="180"/>
      <c r="D799" s="180"/>
      <c r="E799" s="180"/>
      <c r="F799" s="180"/>
      <c r="G799" s="180"/>
      <c r="H799" s="180"/>
      <c r="I799" s="180"/>
      <c r="J799" s="180"/>
      <c r="K799" s="180"/>
      <c r="L799" s="180"/>
      <c r="M799" s="180"/>
      <c r="N799" s="180"/>
      <c r="O799" s="180"/>
      <c r="P799" s="180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  <c r="AA799" s="180"/>
    </row>
    <row r="800">
      <c r="A800" s="180"/>
      <c r="B800" s="180"/>
      <c r="C800" s="180"/>
      <c r="D800" s="180"/>
      <c r="E800" s="180"/>
      <c r="F800" s="180"/>
      <c r="G800" s="180"/>
      <c r="H800" s="180"/>
      <c r="I800" s="180"/>
      <c r="J800" s="180"/>
      <c r="K800" s="180"/>
      <c r="L800" s="180"/>
      <c r="M800" s="180"/>
      <c r="N800" s="180"/>
      <c r="O800" s="180"/>
      <c r="P800" s="180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  <c r="AA800" s="180"/>
    </row>
    <row r="801">
      <c r="A801" s="180"/>
      <c r="B801" s="180"/>
      <c r="C801" s="180"/>
      <c r="D801" s="180"/>
      <c r="E801" s="180"/>
      <c r="F801" s="180"/>
      <c r="G801" s="180"/>
      <c r="H801" s="180"/>
      <c r="I801" s="180"/>
      <c r="J801" s="180"/>
      <c r="K801" s="180"/>
      <c r="L801" s="180"/>
      <c r="M801" s="180"/>
      <c r="N801" s="180"/>
      <c r="O801" s="180"/>
      <c r="P801" s="180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  <c r="AA801" s="180"/>
    </row>
    <row r="802">
      <c r="A802" s="180"/>
      <c r="B802" s="180"/>
      <c r="C802" s="180"/>
      <c r="D802" s="180"/>
      <c r="E802" s="180"/>
      <c r="F802" s="180"/>
      <c r="G802" s="180"/>
      <c r="H802" s="180"/>
      <c r="I802" s="180"/>
      <c r="J802" s="180"/>
      <c r="K802" s="180"/>
      <c r="L802" s="180"/>
      <c r="M802" s="180"/>
      <c r="N802" s="180"/>
      <c r="O802" s="180"/>
      <c r="P802" s="180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  <c r="AA802" s="180"/>
    </row>
    <row r="803">
      <c r="A803" s="180"/>
      <c r="B803" s="180"/>
      <c r="C803" s="180"/>
      <c r="D803" s="180"/>
      <c r="E803" s="180"/>
      <c r="F803" s="180"/>
      <c r="G803" s="180"/>
      <c r="H803" s="180"/>
      <c r="I803" s="180"/>
      <c r="J803" s="180"/>
      <c r="K803" s="180"/>
      <c r="L803" s="180"/>
      <c r="M803" s="180"/>
      <c r="N803" s="180"/>
      <c r="O803" s="180"/>
      <c r="P803" s="180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  <c r="AA803" s="180"/>
    </row>
    <row r="804">
      <c r="A804" s="180"/>
      <c r="B804" s="180"/>
      <c r="C804" s="180"/>
      <c r="D804" s="180"/>
      <c r="E804" s="180"/>
      <c r="F804" s="180"/>
      <c r="G804" s="180"/>
      <c r="H804" s="180"/>
      <c r="I804" s="180"/>
      <c r="J804" s="180"/>
      <c r="K804" s="180"/>
      <c r="L804" s="180"/>
      <c r="M804" s="180"/>
      <c r="N804" s="180"/>
      <c r="O804" s="180"/>
      <c r="P804" s="180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  <c r="AA804" s="180"/>
    </row>
    <row r="805">
      <c r="A805" s="180"/>
      <c r="B805" s="180"/>
      <c r="C805" s="180"/>
      <c r="D805" s="180"/>
      <c r="E805" s="180"/>
      <c r="F805" s="180"/>
      <c r="G805" s="180"/>
      <c r="H805" s="180"/>
      <c r="I805" s="180"/>
      <c r="J805" s="180"/>
      <c r="K805" s="180"/>
      <c r="L805" s="180"/>
      <c r="M805" s="180"/>
      <c r="N805" s="180"/>
      <c r="O805" s="180"/>
      <c r="P805" s="180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  <c r="AA805" s="180"/>
    </row>
    <row r="806">
      <c r="A806" s="180"/>
      <c r="B806" s="180"/>
      <c r="C806" s="180"/>
      <c r="D806" s="180"/>
      <c r="E806" s="180"/>
      <c r="F806" s="180"/>
      <c r="G806" s="180"/>
      <c r="H806" s="180"/>
      <c r="I806" s="180"/>
      <c r="J806" s="180"/>
      <c r="K806" s="180"/>
      <c r="L806" s="180"/>
      <c r="M806" s="180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</row>
    <row r="807">
      <c r="A807" s="180"/>
      <c r="B807" s="180"/>
      <c r="C807" s="180"/>
      <c r="D807" s="180"/>
      <c r="E807" s="180"/>
      <c r="F807" s="180"/>
      <c r="G807" s="180"/>
      <c r="H807" s="180"/>
      <c r="I807" s="180"/>
      <c r="J807" s="180"/>
      <c r="K807" s="180"/>
      <c r="L807" s="180"/>
      <c r="M807" s="180"/>
      <c r="N807" s="180"/>
      <c r="O807" s="180"/>
      <c r="P807" s="180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  <c r="AA807" s="180"/>
    </row>
    <row r="808">
      <c r="A808" s="180"/>
      <c r="B808" s="180"/>
      <c r="C808" s="180"/>
      <c r="D808" s="180"/>
      <c r="E808" s="180"/>
      <c r="F808" s="180"/>
      <c r="G808" s="180"/>
      <c r="H808" s="180"/>
      <c r="I808" s="180"/>
      <c r="J808" s="180"/>
      <c r="K808" s="180"/>
      <c r="L808" s="180"/>
      <c r="M808" s="180"/>
      <c r="N808" s="180"/>
      <c r="O808" s="180"/>
      <c r="P808" s="180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  <c r="AA808" s="180"/>
    </row>
    <row r="809">
      <c r="A809" s="180"/>
      <c r="B809" s="180"/>
      <c r="C809" s="180"/>
      <c r="D809" s="180"/>
      <c r="E809" s="180"/>
      <c r="F809" s="180"/>
      <c r="G809" s="180"/>
      <c r="H809" s="180"/>
      <c r="I809" s="180"/>
      <c r="J809" s="180"/>
      <c r="K809" s="180"/>
      <c r="L809" s="180"/>
      <c r="M809" s="180"/>
      <c r="N809" s="180"/>
      <c r="O809" s="180"/>
      <c r="P809" s="180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  <c r="AA809" s="180"/>
    </row>
    <row r="810">
      <c r="A810" s="180"/>
      <c r="B810" s="180"/>
      <c r="C810" s="180"/>
      <c r="D810" s="180"/>
      <c r="E810" s="180"/>
      <c r="F810" s="180"/>
      <c r="G810" s="180"/>
      <c r="H810" s="180"/>
      <c r="I810" s="180"/>
      <c r="J810" s="180"/>
      <c r="K810" s="180"/>
      <c r="L810" s="180"/>
      <c r="M810" s="180"/>
      <c r="N810" s="180"/>
      <c r="O810" s="180"/>
      <c r="P810" s="180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  <c r="AA810" s="180"/>
    </row>
    <row r="811">
      <c r="A811" s="180"/>
      <c r="B811" s="180"/>
      <c r="C811" s="180"/>
      <c r="D811" s="180"/>
      <c r="E811" s="180"/>
      <c r="F811" s="180"/>
      <c r="G811" s="180"/>
      <c r="H811" s="180"/>
      <c r="I811" s="180"/>
      <c r="J811" s="180"/>
      <c r="K811" s="180"/>
      <c r="L811" s="180"/>
      <c r="M811" s="180"/>
      <c r="N811" s="180"/>
      <c r="O811" s="180"/>
      <c r="P811" s="180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  <c r="AA811" s="180"/>
    </row>
    <row r="812">
      <c r="A812" s="180"/>
      <c r="B812" s="180"/>
      <c r="C812" s="180"/>
      <c r="D812" s="180"/>
      <c r="E812" s="180"/>
      <c r="F812" s="180"/>
      <c r="G812" s="180"/>
      <c r="H812" s="180"/>
      <c r="I812" s="180"/>
      <c r="J812" s="180"/>
      <c r="K812" s="180"/>
      <c r="L812" s="180"/>
      <c r="M812" s="180"/>
      <c r="N812" s="180"/>
      <c r="O812" s="180"/>
      <c r="P812" s="180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  <c r="AA812" s="180"/>
    </row>
    <row r="813">
      <c r="A813" s="180"/>
      <c r="B813" s="180"/>
      <c r="C813" s="180"/>
      <c r="D813" s="180"/>
      <c r="E813" s="180"/>
      <c r="F813" s="180"/>
      <c r="G813" s="180"/>
      <c r="H813" s="180"/>
      <c r="I813" s="180"/>
      <c r="J813" s="180"/>
      <c r="K813" s="180"/>
      <c r="L813" s="180"/>
      <c r="M813" s="180"/>
      <c r="N813" s="180"/>
      <c r="O813" s="180"/>
      <c r="P813" s="180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  <c r="AA813" s="180"/>
    </row>
    <row r="814">
      <c r="A814" s="180"/>
      <c r="B814" s="180"/>
      <c r="C814" s="180"/>
      <c r="D814" s="180"/>
      <c r="E814" s="180"/>
      <c r="F814" s="180"/>
      <c r="G814" s="180"/>
      <c r="H814" s="180"/>
      <c r="I814" s="180"/>
      <c r="J814" s="180"/>
      <c r="K814" s="180"/>
      <c r="L814" s="180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  <c r="AA814" s="180"/>
    </row>
    <row r="815">
      <c r="A815" s="180"/>
      <c r="B815" s="180"/>
      <c r="C815" s="180"/>
      <c r="D815" s="180"/>
      <c r="E815" s="180"/>
      <c r="F815" s="180"/>
      <c r="G815" s="180"/>
      <c r="H815" s="180"/>
      <c r="I815" s="180"/>
      <c r="J815" s="180"/>
      <c r="K815" s="180"/>
      <c r="L815" s="180"/>
      <c r="M815" s="180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  <c r="AA815" s="180"/>
    </row>
    <row r="816">
      <c r="A816" s="180"/>
      <c r="B816" s="180"/>
      <c r="C816" s="180"/>
      <c r="D816" s="180"/>
      <c r="E816" s="180"/>
      <c r="F816" s="180"/>
      <c r="G816" s="180"/>
      <c r="H816" s="180"/>
      <c r="I816" s="180"/>
      <c r="J816" s="180"/>
      <c r="K816" s="180"/>
      <c r="L816" s="180"/>
      <c r="M816" s="180"/>
      <c r="N816" s="180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  <c r="AA816" s="180"/>
    </row>
    <row r="817">
      <c r="A817" s="180"/>
      <c r="B817" s="180"/>
      <c r="C817" s="180"/>
      <c r="D817" s="180"/>
      <c r="E817" s="180"/>
      <c r="F817" s="180"/>
      <c r="G817" s="180"/>
      <c r="H817" s="180"/>
      <c r="I817" s="180"/>
      <c r="J817" s="180"/>
      <c r="K817" s="180"/>
      <c r="L817" s="180"/>
      <c r="M817" s="180"/>
      <c r="N817" s="180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  <c r="AA817" s="180"/>
    </row>
    <row r="818">
      <c r="A818" s="180"/>
      <c r="B818" s="180"/>
      <c r="C818" s="180"/>
      <c r="D818" s="180"/>
      <c r="E818" s="180"/>
      <c r="F818" s="180"/>
      <c r="G818" s="180"/>
      <c r="H818" s="180"/>
      <c r="I818" s="180"/>
      <c r="J818" s="180"/>
      <c r="K818" s="180"/>
      <c r="L818" s="180"/>
      <c r="M818" s="180"/>
      <c r="N818" s="180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  <c r="AA818" s="180"/>
    </row>
    <row r="819">
      <c r="A819" s="180"/>
      <c r="B819" s="180"/>
      <c r="C819" s="180"/>
      <c r="D819" s="180"/>
      <c r="E819" s="180"/>
      <c r="F819" s="180"/>
      <c r="G819" s="180"/>
      <c r="H819" s="180"/>
      <c r="I819" s="180"/>
      <c r="J819" s="180"/>
      <c r="K819" s="180"/>
      <c r="L819" s="180"/>
      <c r="M819" s="180"/>
      <c r="N819" s="180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  <c r="AA819" s="180"/>
    </row>
    <row r="820">
      <c r="A820" s="180"/>
      <c r="B820" s="180"/>
      <c r="C820" s="180"/>
      <c r="D820" s="180"/>
      <c r="E820" s="180"/>
      <c r="F820" s="180"/>
      <c r="G820" s="180"/>
      <c r="H820" s="180"/>
      <c r="I820" s="180"/>
      <c r="J820" s="180"/>
      <c r="K820" s="180"/>
      <c r="L820" s="180"/>
      <c r="M820" s="180"/>
      <c r="N820" s="180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  <c r="AA820" s="180"/>
    </row>
    <row r="821">
      <c r="A821" s="180"/>
      <c r="B821" s="180"/>
      <c r="C821" s="180"/>
      <c r="D821" s="180"/>
      <c r="E821" s="180"/>
      <c r="F821" s="180"/>
      <c r="G821" s="180"/>
      <c r="H821" s="180"/>
      <c r="I821" s="180"/>
      <c r="J821" s="180"/>
      <c r="K821" s="180"/>
      <c r="L821" s="180"/>
      <c r="M821" s="180"/>
      <c r="N821" s="180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  <c r="AA821" s="180"/>
    </row>
    <row r="822">
      <c r="A822" s="180"/>
      <c r="B822" s="180"/>
      <c r="C822" s="180"/>
      <c r="D822" s="180"/>
      <c r="E822" s="180"/>
      <c r="F822" s="180"/>
      <c r="G822" s="180"/>
      <c r="H822" s="180"/>
      <c r="I822" s="180"/>
      <c r="J822" s="180"/>
      <c r="K822" s="180"/>
      <c r="L822" s="180"/>
      <c r="M822" s="180"/>
      <c r="N822" s="180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  <c r="AA822" s="180"/>
    </row>
    <row r="823">
      <c r="A823" s="180"/>
      <c r="B823" s="180"/>
      <c r="C823" s="180"/>
      <c r="D823" s="180"/>
      <c r="E823" s="180"/>
      <c r="F823" s="180"/>
      <c r="G823" s="180"/>
      <c r="H823" s="180"/>
      <c r="I823" s="180"/>
      <c r="J823" s="180"/>
      <c r="K823" s="180"/>
      <c r="L823" s="180"/>
      <c r="M823" s="180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  <c r="AA823" s="180"/>
    </row>
    <row r="824">
      <c r="A824" s="180"/>
      <c r="B824" s="180"/>
      <c r="C824" s="180"/>
      <c r="D824" s="180"/>
      <c r="E824" s="180"/>
      <c r="F824" s="180"/>
      <c r="G824" s="180"/>
      <c r="H824" s="180"/>
      <c r="I824" s="180"/>
      <c r="J824" s="180"/>
      <c r="K824" s="180"/>
      <c r="L824" s="180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</row>
    <row r="825">
      <c r="A825" s="180"/>
      <c r="B825" s="180"/>
      <c r="C825" s="180"/>
      <c r="D825" s="180"/>
      <c r="E825" s="180"/>
      <c r="F825" s="180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  <c r="AA825" s="180"/>
    </row>
    <row r="826">
      <c r="A826" s="180"/>
      <c r="B826" s="180"/>
      <c r="C826" s="180"/>
      <c r="D826" s="180"/>
      <c r="E826" s="180"/>
      <c r="F826" s="180"/>
      <c r="G826" s="180"/>
      <c r="H826" s="180"/>
      <c r="I826" s="180"/>
      <c r="J826" s="180"/>
      <c r="K826" s="180"/>
      <c r="L826" s="180"/>
      <c r="M826" s="180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  <c r="AA826" s="180"/>
    </row>
    <row r="827">
      <c r="A827" s="180"/>
      <c r="B827" s="180"/>
      <c r="C827" s="180"/>
      <c r="D827" s="180"/>
      <c r="E827" s="180"/>
      <c r="F827" s="180"/>
      <c r="G827" s="180"/>
      <c r="H827" s="180"/>
      <c r="I827" s="180"/>
      <c r="J827" s="180"/>
      <c r="K827" s="180"/>
      <c r="L827" s="180"/>
      <c r="M827" s="180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  <c r="AA827" s="180"/>
    </row>
    <row r="828">
      <c r="A828" s="180"/>
      <c r="B828" s="180"/>
      <c r="C828" s="180"/>
      <c r="D828" s="180"/>
      <c r="E828" s="180"/>
      <c r="F828" s="180"/>
      <c r="G828" s="180"/>
      <c r="H828" s="180"/>
      <c r="I828" s="180"/>
      <c r="J828" s="180"/>
      <c r="K828" s="180"/>
      <c r="L828" s="180"/>
      <c r="M828" s="180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  <c r="AA828" s="180"/>
    </row>
    <row r="829">
      <c r="A829" s="180"/>
      <c r="B829" s="180"/>
      <c r="C829" s="180"/>
      <c r="D829" s="180"/>
      <c r="E829" s="180"/>
      <c r="F829" s="180"/>
      <c r="G829" s="180"/>
      <c r="H829" s="180"/>
      <c r="I829" s="180"/>
      <c r="J829" s="180"/>
      <c r="K829" s="180"/>
      <c r="L829" s="180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  <c r="AA829" s="180"/>
    </row>
    <row r="830">
      <c r="A830" s="180"/>
      <c r="B830" s="180"/>
      <c r="C830" s="180"/>
      <c r="D830" s="180"/>
      <c r="E830" s="180"/>
      <c r="F830" s="180"/>
      <c r="G830" s="180"/>
      <c r="H830" s="180"/>
      <c r="I830" s="180"/>
      <c r="J830" s="180"/>
      <c r="K830" s="180"/>
      <c r="L830" s="180"/>
      <c r="M830" s="180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  <c r="AA830" s="180"/>
    </row>
    <row r="831">
      <c r="A831" s="180"/>
      <c r="B831" s="180"/>
      <c r="C831" s="180"/>
      <c r="D831" s="180"/>
      <c r="E831" s="180"/>
      <c r="F831" s="180"/>
      <c r="G831" s="180"/>
      <c r="H831" s="180"/>
      <c r="I831" s="180"/>
      <c r="J831" s="180"/>
      <c r="K831" s="180"/>
      <c r="L831" s="180"/>
      <c r="M831" s="180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  <c r="AA831" s="180"/>
    </row>
    <row r="832">
      <c r="A832" s="180"/>
      <c r="B832" s="180"/>
      <c r="C832" s="180"/>
      <c r="D832" s="180"/>
      <c r="E832" s="180"/>
      <c r="F832" s="180"/>
      <c r="G832" s="180"/>
      <c r="H832" s="180"/>
      <c r="I832" s="180"/>
      <c r="J832" s="180"/>
      <c r="K832" s="180"/>
      <c r="L832" s="180"/>
      <c r="M832" s="180"/>
      <c r="N832" s="180"/>
      <c r="O832" s="180"/>
      <c r="P832" s="180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  <c r="AA832" s="180"/>
    </row>
    <row r="833">
      <c r="A833" s="180"/>
      <c r="B833" s="180"/>
      <c r="C833" s="180"/>
      <c r="D833" s="180"/>
      <c r="E833" s="180"/>
      <c r="F833" s="180"/>
      <c r="G833" s="180"/>
      <c r="H833" s="180"/>
      <c r="I833" s="180"/>
      <c r="J833" s="180"/>
      <c r="K833" s="180"/>
      <c r="L833" s="180"/>
      <c r="M833" s="180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  <c r="AA833" s="180"/>
    </row>
    <row r="834">
      <c r="A834" s="180"/>
      <c r="B834" s="180"/>
      <c r="C834" s="180"/>
      <c r="D834" s="180"/>
      <c r="E834" s="180"/>
      <c r="F834" s="180"/>
      <c r="G834" s="180"/>
      <c r="H834" s="180"/>
      <c r="I834" s="180"/>
      <c r="J834" s="180"/>
      <c r="K834" s="180"/>
      <c r="L834" s="180"/>
      <c r="M834" s="180"/>
      <c r="N834" s="180"/>
      <c r="O834" s="180"/>
      <c r="P834" s="180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  <c r="AA834" s="180"/>
    </row>
    <row r="835">
      <c r="A835" s="180"/>
      <c r="B835" s="180"/>
      <c r="C835" s="180"/>
      <c r="D835" s="180"/>
      <c r="E835" s="180"/>
      <c r="F835" s="180"/>
      <c r="G835" s="180"/>
      <c r="H835" s="180"/>
      <c r="I835" s="180"/>
      <c r="J835" s="180"/>
      <c r="K835" s="180"/>
      <c r="L835" s="180"/>
      <c r="M835" s="180"/>
      <c r="N835" s="180"/>
      <c r="O835" s="180"/>
      <c r="P835" s="180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  <c r="AA835" s="180"/>
    </row>
    <row r="836">
      <c r="A836" s="180"/>
      <c r="B836" s="180"/>
      <c r="C836" s="180"/>
      <c r="D836" s="180"/>
      <c r="E836" s="180"/>
      <c r="F836" s="180"/>
      <c r="G836" s="180"/>
      <c r="H836" s="180"/>
      <c r="I836" s="180"/>
      <c r="J836" s="180"/>
      <c r="K836" s="180"/>
      <c r="L836" s="180"/>
      <c r="M836" s="180"/>
      <c r="N836" s="180"/>
      <c r="O836" s="180"/>
      <c r="P836" s="180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  <c r="AA836" s="180"/>
    </row>
    <row r="837">
      <c r="A837" s="180"/>
      <c r="B837" s="180"/>
      <c r="C837" s="180"/>
      <c r="D837" s="180"/>
      <c r="E837" s="180"/>
      <c r="F837" s="180"/>
      <c r="G837" s="180"/>
      <c r="H837" s="180"/>
      <c r="I837" s="180"/>
      <c r="J837" s="180"/>
      <c r="K837" s="180"/>
      <c r="L837" s="180"/>
      <c r="M837" s="180"/>
      <c r="N837" s="180"/>
      <c r="O837" s="180"/>
      <c r="P837" s="180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  <c r="AA837" s="180"/>
    </row>
    <row r="838">
      <c r="A838" s="180"/>
      <c r="B838" s="180"/>
      <c r="C838" s="180"/>
      <c r="D838" s="180"/>
      <c r="E838" s="180"/>
      <c r="F838" s="180"/>
      <c r="G838" s="180"/>
      <c r="H838" s="180"/>
      <c r="I838" s="180"/>
      <c r="J838" s="180"/>
      <c r="K838" s="180"/>
      <c r="L838" s="180"/>
      <c r="M838" s="180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  <c r="AA838" s="180"/>
    </row>
    <row r="839">
      <c r="A839" s="180"/>
      <c r="B839" s="180"/>
      <c r="C839" s="180"/>
      <c r="D839" s="180"/>
      <c r="E839" s="180"/>
      <c r="F839" s="180"/>
      <c r="G839" s="180"/>
      <c r="H839" s="180"/>
      <c r="I839" s="180"/>
      <c r="J839" s="180"/>
      <c r="K839" s="180"/>
      <c r="L839" s="180"/>
      <c r="M839" s="180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  <c r="AA839" s="180"/>
    </row>
    <row r="840">
      <c r="A840" s="180"/>
      <c r="B840" s="180"/>
      <c r="C840" s="180"/>
      <c r="D840" s="180"/>
      <c r="E840" s="180"/>
      <c r="F840" s="180"/>
      <c r="G840" s="180"/>
      <c r="H840" s="180"/>
      <c r="I840" s="180"/>
      <c r="J840" s="180"/>
      <c r="K840" s="180"/>
      <c r="L840" s="180"/>
      <c r="M840" s="180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  <c r="AA840" s="180"/>
    </row>
    <row r="841">
      <c r="A841" s="180"/>
      <c r="B841" s="180"/>
      <c r="C841" s="180"/>
      <c r="D841" s="180"/>
      <c r="E841" s="180"/>
      <c r="F841" s="180"/>
      <c r="G841" s="180"/>
      <c r="H841" s="180"/>
      <c r="I841" s="180"/>
      <c r="J841" s="180"/>
      <c r="K841" s="180"/>
      <c r="L841" s="180"/>
      <c r="M841" s="180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  <c r="AA841" s="180"/>
    </row>
    <row r="842">
      <c r="A842" s="180"/>
      <c r="B842" s="180"/>
      <c r="C842" s="180"/>
      <c r="D842" s="180"/>
      <c r="E842" s="180"/>
      <c r="F842" s="180"/>
      <c r="G842" s="180"/>
      <c r="H842" s="180"/>
      <c r="I842" s="180"/>
      <c r="J842" s="180"/>
      <c r="K842" s="180"/>
      <c r="L842" s="180"/>
      <c r="M842" s="180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  <c r="AA842" s="180"/>
    </row>
    <row r="843">
      <c r="A843" s="180"/>
      <c r="B843" s="180"/>
      <c r="C843" s="180"/>
      <c r="D843" s="180"/>
      <c r="E843" s="180"/>
      <c r="F843" s="180"/>
      <c r="G843" s="180"/>
      <c r="H843" s="180"/>
      <c r="I843" s="180"/>
      <c r="J843" s="180"/>
      <c r="K843" s="180"/>
      <c r="L843" s="180"/>
      <c r="M843" s="180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  <c r="AA843" s="180"/>
    </row>
    <row r="844">
      <c r="A844" s="180"/>
      <c r="B844" s="180"/>
      <c r="C844" s="180"/>
      <c r="D844" s="180"/>
      <c r="E844" s="180"/>
      <c r="F844" s="180"/>
      <c r="G844" s="180"/>
      <c r="H844" s="180"/>
      <c r="I844" s="180"/>
      <c r="J844" s="180"/>
      <c r="K844" s="180"/>
      <c r="L844" s="180"/>
      <c r="M844" s="180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  <c r="AA844" s="180"/>
    </row>
    <row r="845">
      <c r="A845" s="180"/>
      <c r="B845" s="180"/>
      <c r="C845" s="180"/>
      <c r="D845" s="180"/>
      <c r="E845" s="180"/>
      <c r="F845" s="180"/>
      <c r="G845" s="180"/>
      <c r="H845" s="180"/>
      <c r="I845" s="180"/>
      <c r="J845" s="180"/>
      <c r="K845" s="180"/>
      <c r="L845" s="180"/>
      <c r="M845" s="180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  <c r="AA845" s="180"/>
    </row>
    <row r="846">
      <c r="A846" s="180"/>
      <c r="B846" s="180"/>
      <c r="C846" s="180"/>
      <c r="D846" s="180"/>
      <c r="E846" s="180"/>
      <c r="F846" s="180"/>
      <c r="G846" s="180"/>
      <c r="H846" s="180"/>
      <c r="I846" s="180"/>
      <c r="J846" s="180"/>
      <c r="K846" s="180"/>
      <c r="L846" s="180"/>
      <c r="M846" s="180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  <c r="AA846" s="180"/>
    </row>
    <row r="847">
      <c r="A847" s="180"/>
      <c r="B847" s="180"/>
      <c r="C847" s="180"/>
      <c r="D847" s="180"/>
      <c r="E847" s="180"/>
      <c r="F847" s="180"/>
      <c r="G847" s="180"/>
      <c r="H847" s="180"/>
      <c r="I847" s="180"/>
      <c r="J847" s="180"/>
      <c r="K847" s="180"/>
      <c r="L847" s="180"/>
      <c r="M847" s="180"/>
      <c r="N847" s="180"/>
      <c r="O847" s="180"/>
      <c r="P847" s="180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  <c r="AA847" s="180"/>
    </row>
    <row r="848">
      <c r="A848" s="180"/>
      <c r="B848" s="180"/>
      <c r="C848" s="180"/>
      <c r="D848" s="180"/>
      <c r="E848" s="180"/>
      <c r="F848" s="180"/>
      <c r="G848" s="180"/>
      <c r="H848" s="180"/>
      <c r="I848" s="180"/>
      <c r="J848" s="180"/>
      <c r="K848" s="180"/>
      <c r="L848" s="180"/>
      <c r="M848" s="180"/>
      <c r="N848" s="180"/>
      <c r="O848" s="180"/>
      <c r="P848" s="180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  <c r="AA848" s="180"/>
    </row>
    <row r="849">
      <c r="A849" s="180"/>
      <c r="B849" s="180"/>
      <c r="C849" s="180"/>
      <c r="D849" s="180"/>
      <c r="E849" s="180"/>
      <c r="F849" s="180"/>
      <c r="G849" s="180"/>
      <c r="H849" s="180"/>
      <c r="I849" s="180"/>
      <c r="J849" s="180"/>
      <c r="K849" s="180"/>
      <c r="L849" s="180"/>
      <c r="M849" s="180"/>
      <c r="N849" s="180"/>
      <c r="O849" s="180"/>
      <c r="P849" s="180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  <c r="AA849" s="180"/>
    </row>
    <row r="850">
      <c r="A850" s="180"/>
      <c r="B850" s="180"/>
      <c r="C850" s="180"/>
      <c r="D850" s="180"/>
      <c r="E850" s="180"/>
      <c r="F850" s="180"/>
      <c r="G850" s="180"/>
      <c r="H850" s="180"/>
      <c r="I850" s="180"/>
      <c r="J850" s="180"/>
      <c r="K850" s="180"/>
      <c r="L850" s="180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  <c r="AA850" s="180"/>
    </row>
    <row r="851">
      <c r="A851" s="180"/>
      <c r="B851" s="180"/>
      <c r="C851" s="180"/>
      <c r="D851" s="180"/>
      <c r="E851" s="180"/>
      <c r="F851" s="180"/>
      <c r="G851" s="180"/>
      <c r="H851" s="180"/>
      <c r="I851" s="180"/>
      <c r="J851" s="180"/>
      <c r="K851" s="180"/>
      <c r="L851" s="180"/>
      <c r="M851" s="180"/>
      <c r="N851" s="180"/>
      <c r="O851" s="180"/>
      <c r="P851" s="180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  <c r="AA851" s="180"/>
    </row>
    <row r="852">
      <c r="A852" s="180"/>
      <c r="B852" s="180"/>
      <c r="C852" s="180"/>
      <c r="D852" s="180"/>
      <c r="E852" s="180"/>
      <c r="F852" s="180"/>
      <c r="G852" s="180"/>
      <c r="H852" s="180"/>
      <c r="I852" s="180"/>
      <c r="J852" s="180"/>
      <c r="K852" s="180"/>
      <c r="L852" s="180"/>
      <c r="M852" s="180"/>
      <c r="N852" s="180"/>
      <c r="O852" s="180"/>
      <c r="P852" s="180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</row>
    <row r="853">
      <c r="A853" s="180"/>
      <c r="B853" s="180"/>
      <c r="C853" s="180"/>
      <c r="D853" s="180"/>
      <c r="E853" s="180"/>
      <c r="F853" s="180"/>
      <c r="G853" s="180"/>
      <c r="H853" s="180"/>
      <c r="I853" s="180"/>
      <c r="J853" s="180"/>
      <c r="K853" s="180"/>
      <c r="L853" s="180"/>
      <c r="M853" s="180"/>
      <c r="N853" s="180"/>
      <c r="O853" s="180"/>
      <c r="P853" s="180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</row>
    <row r="854">
      <c r="A854" s="180"/>
      <c r="B854" s="180"/>
      <c r="C854" s="180"/>
      <c r="D854" s="180"/>
      <c r="E854" s="180"/>
      <c r="F854" s="180"/>
      <c r="G854" s="180"/>
      <c r="H854" s="180"/>
      <c r="I854" s="180"/>
      <c r="J854" s="180"/>
      <c r="K854" s="180"/>
      <c r="L854" s="180"/>
      <c r="M854" s="180"/>
      <c r="N854" s="180"/>
      <c r="O854" s="180"/>
      <c r="P854" s="180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</row>
    <row r="855">
      <c r="A855" s="180"/>
      <c r="B855" s="180"/>
      <c r="C855" s="180"/>
      <c r="D855" s="180"/>
      <c r="E855" s="180"/>
      <c r="F855" s="180"/>
      <c r="G855" s="180"/>
      <c r="H855" s="180"/>
      <c r="I855" s="180"/>
      <c r="J855" s="180"/>
      <c r="K855" s="180"/>
      <c r="L855" s="180"/>
      <c r="M855" s="180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</row>
    <row r="856">
      <c r="A856" s="180"/>
      <c r="B856" s="180"/>
      <c r="C856" s="180"/>
      <c r="D856" s="180"/>
      <c r="E856" s="180"/>
      <c r="F856" s="180"/>
      <c r="G856" s="180"/>
      <c r="H856" s="180"/>
      <c r="I856" s="180"/>
      <c r="J856" s="180"/>
      <c r="K856" s="180"/>
      <c r="L856" s="180"/>
      <c r="M856" s="180"/>
      <c r="N856" s="180"/>
      <c r="O856" s="180"/>
      <c r="P856" s="180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</row>
    <row r="857">
      <c r="A857" s="180"/>
      <c r="B857" s="180"/>
      <c r="C857" s="180"/>
      <c r="D857" s="180"/>
      <c r="E857" s="180"/>
      <c r="F857" s="180"/>
      <c r="G857" s="180"/>
      <c r="H857" s="180"/>
      <c r="I857" s="180"/>
      <c r="J857" s="180"/>
      <c r="K857" s="180"/>
      <c r="L857" s="180"/>
      <c r="M857" s="180"/>
      <c r="N857" s="180"/>
      <c r="O857" s="180"/>
      <c r="P857" s="180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</row>
    <row r="858">
      <c r="A858" s="180"/>
      <c r="B858" s="180"/>
      <c r="C858" s="180"/>
      <c r="D858" s="180"/>
      <c r="E858" s="180"/>
      <c r="F858" s="180"/>
      <c r="G858" s="180"/>
      <c r="H858" s="180"/>
      <c r="I858" s="180"/>
      <c r="J858" s="180"/>
      <c r="K858" s="180"/>
      <c r="L858" s="180"/>
      <c r="M858" s="180"/>
      <c r="N858" s="180"/>
      <c r="O858" s="180"/>
      <c r="P858" s="180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</row>
    <row r="859">
      <c r="A859" s="180"/>
      <c r="B859" s="180"/>
      <c r="C859" s="180"/>
      <c r="D859" s="180"/>
      <c r="E859" s="180"/>
      <c r="F859" s="180"/>
      <c r="G859" s="180"/>
      <c r="H859" s="180"/>
      <c r="I859" s="180"/>
      <c r="J859" s="180"/>
      <c r="K859" s="180"/>
      <c r="L859" s="180"/>
      <c r="M859" s="180"/>
      <c r="N859" s="180"/>
      <c r="O859" s="180"/>
      <c r="P859" s="180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</row>
    <row r="860">
      <c r="A860" s="180"/>
      <c r="B860" s="180"/>
      <c r="C860" s="180"/>
      <c r="D860" s="180"/>
      <c r="E860" s="180"/>
      <c r="F860" s="180"/>
      <c r="G860" s="180"/>
      <c r="H860" s="180"/>
      <c r="I860" s="180"/>
      <c r="J860" s="180"/>
      <c r="K860" s="180"/>
      <c r="L860" s="180"/>
      <c r="M860" s="180"/>
      <c r="N860" s="180"/>
      <c r="O860" s="180"/>
      <c r="P860" s="180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</row>
    <row r="861">
      <c r="A861" s="180"/>
      <c r="B861" s="18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</row>
    <row r="862">
      <c r="A862" s="180"/>
      <c r="B862" s="180"/>
      <c r="C862" s="180"/>
      <c r="D862" s="180"/>
      <c r="E862" s="180"/>
      <c r="F862" s="180"/>
      <c r="G862" s="180"/>
      <c r="H862" s="180"/>
      <c r="I862" s="180"/>
      <c r="J862" s="180"/>
      <c r="K862" s="180"/>
      <c r="L862" s="180"/>
      <c r="M862" s="180"/>
      <c r="N862" s="180"/>
      <c r="O862" s="180"/>
      <c r="P862" s="180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  <c r="AA862" s="180"/>
    </row>
    <row r="863">
      <c r="A863" s="180"/>
      <c r="B863" s="180"/>
      <c r="C863" s="180"/>
      <c r="D863" s="180"/>
      <c r="E863" s="180"/>
      <c r="F863" s="180"/>
      <c r="G863" s="180"/>
      <c r="H863" s="180"/>
      <c r="I863" s="180"/>
      <c r="J863" s="180"/>
      <c r="K863" s="180"/>
      <c r="L863" s="180"/>
      <c r="M863" s="180"/>
      <c r="N863" s="180"/>
      <c r="O863" s="180"/>
      <c r="P863" s="180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  <c r="AA863" s="180"/>
    </row>
    <row r="864">
      <c r="A864" s="180"/>
      <c r="B864" s="180"/>
      <c r="C864" s="180"/>
      <c r="D864" s="180"/>
      <c r="E864" s="180"/>
      <c r="F864" s="180"/>
      <c r="G864" s="180"/>
      <c r="H864" s="180"/>
      <c r="I864" s="180"/>
      <c r="J864" s="180"/>
      <c r="K864" s="180"/>
      <c r="L864" s="180"/>
      <c r="M864" s="180"/>
      <c r="N864" s="180"/>
      <c r="O864" s="180"/>
      <c r="P864" s="180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  <c r="AA864" s="180"/>
    </row>
    <row r="865">
      <c r="A865" s="180"/>
      <c r="B865" s="180"/>
      <c r="C865" s="180"/>
      <c r="D865" s="180"/>
      <c r="E865" s="180"/>
      <c r="F865" s="180"/>
      <c r="G865" s="180"/>
      <c r="H865" s="180"/>
      <c r="I865" s="180"/>
      <c r="J865" s="180"/>
      <c r="K865" s="180"/>
      <c r="L865" s="180"/>
      <c r="M865" s="180"/>
      <c r="N865" s="180"/>
      <c r="O865" s="180"/>
      <c r="P865" s="180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  <c r="AA865" s="180"/>
    </row>
    <row r="866">
      <c r="A866" s="180"/>
      <c r="B866" s="180"/>
      <c r="C866" s="180"/>
      <c r="D866" s="180"/>
      <c r="E866" s="180"/>
      <c r="F866" s="180"/>
      <c r="G866" s="180"/>
      <c r="H866" s="180"/>
      <c r="I866" s="180"/>
      <c r="J866" s="180"/>
      <c r="K866" s="180"/>
      <c r="L866" s="180"/>
      <c r="M866" s="180"/>
      <c r="N866" s="180"/>
      <c r="O866" s="180"/>
      <c r="P866" s="180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  <c r="AA866" s="180"/>
    </row>
    <row r="867">
      <c r="A867" s="180"/>
      <c r="B867" s="180"/>
      <c r="C867" s="180"/>
      <c r="D867" s="180"/>
      <c r="E867" s="180"/>
      <c r="F867" s="180"/>
      <c r="G867" s="180"/>
      <c r="H867" s="180"/>
      <c r="I867" s="180"/>
      <c r="J867" s="180"/>
      <c r="K867" s="180"/>
      <c r="L867" s="180"/>
      <c r="M867" s="180"/>
      <c r="N867" s="180"/>
      <c r="O867" s="180"/>
      <c r="P867" s="180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  <c r="AA867" s="180"/>
    </row>
    <row r="868">
      <c r="A868" s="180"/>
      <c r="B868" s="180"/>
      <c r="C868" s="180"/>
      <c r="D868" s="180"/>
      <c r="E868" s="180"/>
      <c r="F868" s="180"/>
      <c r="G868" s="180"/>
      <c r="H868" s="180"/>
      <c r="I868" s="180"/>
      <c r="J868" s="180"/>
      <c r="K868" s="180"/>
      <c r="L868" s="180"/>
      <c r="M868" s="180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  <c r="AA868" s="180"/>
    </row>
    <row r="869">
      <c r="A869" s="180"/>
      <c r="B869" s="180"/>
      <c r="C869" s="180"/>
      <c r="D869" s="180"/>
      <c r="E869" s="180"/>
      <c r="F869" s="180"/>
      <c r="G869" s="180"/>
      <c r="H869" s="180"/>
      <c r="I869" s="180"/>
      <c r="J869" s="180"/>
      <c r="K869" s="180"/>
      <c r="L869" s="180"/>
      <c r="M869" s="180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  <c r="AA869" s="180"/>
    </row>
    <row r="870">
      <c r="A870" s="180"/>
      <c r="B870" s="180"/>
      <c r="C870" s="180"/>
      <c r="D870" s="180"/>
      <c r="E870" s="180"/>
      <c r="F870" s="180"/>
      <c r="G870" s="180"/>
      <c r="H870" s="180"/>
      <c r="I870" s="180"/>
      <c r="J870" s="180"/>
      <c r="K870" s="180"/>
      <c r="L870" s="180"/>
      <c r="M870" s="180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  <c r="AA870" s="180"/>
    </row>
    <row r="871">
      <c r="A871" s="180"/>
      <c r="B871" s="180"/>
      <c r="C871" s="180"/>
      <c r="D871" s="180"/>
      <c r="E871" s="180"/>
      <c r="F871" s="180"/>
      <c r="G871" s="180"/>
      <c r="H871" s="180"/>
      <c r="I871" s="180"/>
      <c r="J871" s="180"/>
      <c r="K871" s="180"/>
      <c r="L871" s="180"/>
      <c r="M871" s="180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  <c r="AA871" s="180"/>
    </row>
    <row r="872">
      <c r="A872" s="180"/>
      <c r="B872" s="180"/>
      <c r="C872" s="180"/>
      <c r="D872" s="180"/>
      <c r="E872" s="180"/>
      <c r="F872" s="180"/>
      <c r="G872" s="180"/>
      <c r="H872" s="180"/>
      <c r="I872" s="180"/>
      <c r="J872" s="180"/>
      <c r="K872" s="180"/>
      <c r="L872" s="180"/>
      <c r="M872" s="180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  <c r="AA872" s="180"/>
    </row>
    <row r="873">
      <c r="A873" s="180"/>
      <c r="B873" s="180"/>
      <c r="C873" s="180"/>
      <c r="D873" s="180"/>
      <c r="E873" s="180"/>
      <c r="F873" s="180"/>
      <c r="G873" s="180"/>
      <c r="H873" s="180"/>
      <c r="I873" s="180"/>
      <c r="J873" s="180"/>
      <c r="K873" s="180"/>
      <c r="L873" s="180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  <c r="AA873" s="180"/>
    </row>
    <row r="874">
      <c r="A874" s="180"/>
      <c r="B874" s="180"/>
      <c r="C874" s="180"/>
      <c r="D874" s="180"/>
      <c r="E874" s="180"/>
      <c r="F874" s="180"/>
      <c r="G874" s="180"/>
      <c r="H874" s="180"/>
      <c r="I874" s="180"/>
      <c r="J874" s="180"/>
      <c r="K874" s="180"/>
      <c r="L874" s="180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  <c r="AA874" s="180"/>
    </row>
    <row r="875">
      <c r="A875" s="180"/>
      <c r="B875" s="180"/>
      <c r="C875" s="180"/>
      <c r="D875" s="180"/>
      <c r="E875" s="180"/>
      <c r="F875" s="180"/>
      <c r="G875" s="180"/>
      <c r="H875" s="180"/>
      <c r="I875" s="180"/>
      <c r="J875" s="180"/>
      <c r="K875" s="180"/>
      <c r="L875" s="180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  <c r="AA875" s="180"/>
    </row>
    <row r="876">
      <c r="A876" s="180"/>
      <c r="B876" s="180"/>
      <c r="C876" s="180"/>
      <c r="D876" s="180"/>
      <c r="E876" s="180"/>
      <c r="F876" s="180"/>
      <c r="G876" s="180"/>
      <c r="H876" s="180"/>
      <c r="I876" s="180"/>
      <c r="J876" s="180"/>
      <c r="K876" s="180"/>
      <c r="L876" s="180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  <c r="AA876" s="180"/>
    </row>
    <row r="877">
      <c r="A877" s="180"/>
      <c r="B877" s="180"/>
      <c r="C877" s="180"/>
      <c r="D877" s="180"/>
      <c r="E877" s="180"/>
      <c r="F877" s="180"/>
      <c r="G877" s="180"/>
      <c r="H877" s="180"/>
      <c r="I877" s="180"/>
      <c r="J877" s="180"/>
      <c r="K877" s="180"/>
      <c r="L877" s="180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  <c r="AA877" s="180"/>
    </row>
    <row r="878">
      <c r="A878" s="180"/>
      <c r="B878" s="180"/>
      <c r="C878" s="180"/>
      <c r="D878" s="180"/>
      <c r="E878" s="180"/>
      <c r="F878" s="180"/>
      <c r="G878" s="180"/>
      <c r="H878" s="180"/>
      <c r="I878" s="180"/>
      <c r="J878" s="180"/>
      <c r="K878" s="180"/>
      <c r="L878" s="180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  <c r="AA878" s="180"/>
    </row>
    <row r="879">
      <c r="A879" s="180"/>
      <c r="B879" s="180"/>
      <c r="C879" s="180"/>
      <c r="D879" s="180"/>
      <c r="E879" s="180"/>
      <c r="F879" s="180"/>
      <c r="G879" s="180"/>
      <c r="H879" s="180"/>
      <c r="I879" s="180"/>
      <c r="J879" s="180"/>
      <c r="K879" s="180"/>
      <c r="L879" s="180"/>
      <c r="M879" s="180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  <c r="AA879" s="180"/>
    </row>
    <row r="880">
      <c r="A880" s="180"/>
      <c r="B880" s="180"/>
      <c r="C880" s="180"/>
      <c r="D880" s="180"/>
      <c r="E880" s="180"/>
      <c r="F880" s="180"/>
      <c r="G880" s="180"/>
      <c r="H880" s="180"/>
      <c r="I880" s="180"/>
      <c r="J880" s="180"/>
      <c r="K880" s="180"/>
      <c r="L880" s="180"/>
      <c r="M880" s="180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  <c r="AA880" s="180"/>
    </row>
    <row r="881">
      <c r="A881" s="180"/>
      <c r="B881" s="180"/>
      <c r="C881" s="180"/>
      <c r="D881" s="180"/>
      <c r="E881" s="180"/>
      <c r="F881" s="180"/>
      <c r="G881" s="180"/>
      <c r="H881" s="180"/>
      <c r="I881" s="180"/>
      <c r="J881" s="180"/>
      <c r="K881" s="180"/>
      <c r="L881" s="180"/>
      <c r="M881" s="180"/>
      <c r="N881" s="180"/>
      <c r="O881" s="180"/>
      <c r="P881" s="180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  <c r="AA881" s="180"/>
    </row>
    <row r="882">
      <c r="A882" s="180"/>
      <c r="B882" s="180"/>
      <c r="C882" s="180"/>
      <c r="D882" s="180"/>
      <c r="E882" s="180"/>
      <c r="F882" s="180"/>
      <c r="G882" s="180"/>
      <c r="H882" s="180"/>
      <c r="I882" s="180"/>
      <c r="J882" s="180"/>
      <c r="K882" s="180"/>
      <c r="L882" s="180"/>
      <c r="M882" s="180"/>
      <c r="N882" s="180"/>
      <c r="O882" s="180"/>
      <c r="P882" s="180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  <c r="AA882" s="180"/>
    </row>
    <row r="883">
      <c r="A883" s="180"/>
      <c r="B883" s="180"/>
      <c r="C883" s="180"/>
      <c r="D883" s="180"/>
      <c r="E883" s="180"/>
      <c r="F883" s="180"/>
      <c r="G883" s="180"/>
      <c r="H883" s="180"/>
      <c r="I883" s="180"/>
      <c r="J883" s="180"/>
      <c r="K883" s="180"/>
      <c r="L883" s="180"/>
      <c r="M883" s="180"/>
      <c r="N883" s="180"/>
      <c r="O883" s="180"/>
      <c r="P883" s="180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  <c r="AA883" s="180"/>
    </row>
    <row r="884">
      <c r="A884" s="180"/>
      <c r="B884" s="180"/>
      <c r="C884" s="180"/>
      <c r="D884" s="180"/>
      <c r="E884" s="180"/>
      <c r="F884" s="180"/>
      <c r="G884" s="180"/>
      <c r="H884" s="180"/>
      <c r="I884" s="180"/>
      <c r="J884" s="180"/>
      <c r="K884" s="180"/>
      <c r="L884" s="180"/>
      <c r="M884" s="180"/>
      <c r="N884" s="180"/>
      <c r="O884" s="180"/>
      <c r="P884" s="180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  <c r="AA884" s="180"/>
    </row>
    <row r="885">
      <c r="A885" s="180"/>
      <c r="B885" s="180"/>
      <c r="C885" s="180"/>
      <c r="D885" s="180"/>
      <c r="E885" s="180"/>
      <c r="F885" s="180"/>
      <c r="G885" s="180"/>
      <c r="H885" s="180"/>
      <c r="I885" s="180"/>
      <c r="J885" s="180"/>
      <c r="K885" s="180"/>
      <c r="L885" s="180"/>
      <c r="M885" s="180"/>
      <c r="N885" s="180"/>
      <c r="O885" s="180"/>
      <c r="P885" s="180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  <c r="AA885" s="180"/>
    </row>
    <row r="886">
      <c r="A886" s="180"/>
      <c r="B886" s="180"/>
      <c r="C886" s="180"/>
      <c r="D886" s="180"/>
      <c r="E886" s="180"/>
      <c r="F886" s="180"/>
      <c r="G886" s="180"/>
      <c r="H886" s="180"/>
      <c r="I886" s="180"/>
      <c r="J886" s="180"/>
      <c r="K886" s="180"/>
      <c r="L886" s="180"/>
      <c r="M886" s="180"/>
      <c r="N886" s="180"/>
      <c r="O886" s="180"/>
      <c r="P886" s="180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  <c r="AA886" s="180"/>
    </row>
    <row r="887">
      <c r="A887" s="180"/>
      <c r="B887" s="180"/>
      <c r="C887" s="180"/>
      <c r="D887" s="180"/>
      <c r="E887" s="180"/>
      <c r="F887" s="180"/>
      <c r="G887" s="180"/>
      <c r="H887" s="180"/>
      <c r="I887" s="180"/>
      <c r="J887" s="180"/>
      <c r="K887" s="180"/>
      <c r="L887" s="180"/>
      <c r="M887" s="180"/>
      <c r="N887" s="180"/>
      <c r="O887" s="180"/>
      <c r="P887" s="180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  <c r="AA887" s="180"/>
    </row>
    <row r="888">
      <c r="A888" s="180"/>
      <c r="B888" s="180"/>
      <c r="C888" s="180"/>
      <c r="D888" s="180"/>
      <c r="E888" s="180"/>
      <c r="F888" s="180"/>
      <c r="G888" s="180"/>
      <c r="H888" s="180"/>
      <c r="I888" s="180"/>
      <c r="J888" s="180"/>
      <c r="K888" s="180"/>
      <c r="L888" s="180"/>
      <c r="M888" s="180"/>
      <c r="N888" s="180"/>
      <c r="O888" s="180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</row>
    <row r="889">
      <c r="A889" s="180"/>
      <c r="B889" s="180"/>
      <c r="C889" s="180"/>
      <c r="D889" s="180"/>
      <c r="E889" s="180"/>
      <c r="F889" s="180"/>
      <c r="G889" s="180"/>
      <c r="H889" s="180"/>
      <c r="I889" s="180"/>
      <c r="J889" s="180"/>
      <c r="K889" s="180"/>
      <c r="L889" s="180"/>
      <c r="M889" s="180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</row>
    <row r="890">
      <c r="A890" s="180"/>
      <c r="B890" s="180"/>
      <c r="C890" s="180"/>
      <c r="D890" s="180"/>
      <c r="E890" s="180"/>
      <c r="F890" s="180"/>
      <c r="G890" s="180"/>
      <c r="H890" s="180"/>
      <c r="I890" s="180"/>
      <c r="J890" s="180"/>
      <c r="K890" s="180"/>
      <c r="L890" s="180"/>
      <c r="M890" s="180"/>
      <c r="N890" s="180"/>
      <c r="O890" s="180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</row>
    <row r="891">
      <c r="A891" s="180"/>
      <c r="B891" s="180"/>
      <c r="C891" s="180"/>
      <c r="D891" s="180"/>
      <c r="E891" s="180"/>
      <c r="F891" s="180"/>
      <c r="G891" s="180"/>
      <c r="H891" s="180"/>
      <c r="I891" s="180"/>
      <c r="J891" s="180"/>
      <c r="K891" s="180"/>
      <c r="L891" s="180"/>
      <c r="M891" s="180"/>
      <c r="N891" s="180"/>
      <c r="O891" s="180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</row>
    <row r="892">
      <c r="A892" s="180"/>
      <c r="B892" s="180"/>
      <c r="C892" s="180"/>
      <c r="D892" s="180"/>
      <c r="E892" s="180"/>
      <c r="F892" s="180"/>
      <c r="G892" s="180"/>
      <c r="H892" s="180"/>
      <c r="I892" s="180"/>
      <c r="J892" s="180"/>
      <c r="K892" s="180"/>
      <c r="L892" s="180"/>
      <c r="M892" s="180"/>
      <c r="N892" s="180"/>
      <c r="O892" s="180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</row>
    <row r="893">
      <c r="A893" s="180"/>
      <c r="B893" s="180"/>
      <c r="C893" s="180"/>
      <c r="D893" s="180"/>
      <c r="E893" s="180"/>
      <c r="F893" s="180"/>
      <c r="G893" s="180"/>
      <c r="H893" s="180"/>
      <c r="I893" s="180"/>
      <c r="J893" s="180"/>
      <c r="K893" s="180"/>
      <c r="L893" s="180"/>
      <c r="M893" s="180"/>
      <c r="N893" s="180"/>
      <c r="O893" s="180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</row>
    <row r="894">
      <c r="A894" s="180"/>
      <c r="B894" s="180"/>
      <c r="C894" s="180"/>
      <c r="D894" s="180"/>
      <c r="E894" s="180"/>
      <c r="F894" s="180"/>
      <c r="G894" s="180"/>
      <c r="H894" s="180"/>
      <c r="I894" s="180"/>
      <c r="J894" s="180"/>
      <c r="K894" s="180"/>
      <c r="L894" s="180"/>
      <c r="M894" s="180"/>
      <c r="N894" s="180"/>
      <c r="O894" s="180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</row>
    <row r="895">
      <c r="A895" s="180"/>
      <c r="B895" s="180"/>
      <c r="C895" s="180"/>
      <c r="D895" s="180"/>
      <c r="E895" s="180"/>
      <c r="F895" s="180"/>
      <c r="G895" s="180"/>
      <c r="H895" s="180"/>
      <c r="I895" s="180"/>
      <c r="J895" s="180"/>
      <c r="K895" s="180"/>
      <c r="L895" s="180"/>
      <c r="M895" s="180"/>
      <c r="N895" s="180"/>
      <c r="O895" s="180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</row>
    <row r="896">
      <c r="A896" s="180"/>
      <c r="B896" s="180"/>
      <c r="C896" s="180"/>
      <c r="D896" s="180"/>
      <c r="E896" s="180"/>
      <c r="F896" s="180"/>
      <c r="G896" s="180"/>
      <c r="H896" s="180"/>
      <c r="I896" s="180"/>
      <c r="J896" s="180"/>
      <c r="K896" s="180"/>
      <c r="L896" s="180"/>
      <c r="M896" s="180"/>
      <c r="N896" s="180"/>
      <c r="O896" s="180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</row>
    <row r="897">
      <c r="A897" s="180"/>
      <c r="B897" s="180"/>
      <c r="C897" s="180"/>
      <c r="D897" s="180"/>
      <c r="E897" s="180"/>
      <c r="F897" s="180"/>
      <c r="G897" s="180"/>
      <c r="H897" s="180"/>
      <c r="I897" s="180"/>
      <c r="J897" s="180"/>
      <c r="K897" s="180"/>
      <c r="L897" s="180"/>
      <c r="M897" s="180"/>
      <c r="N897" s="180"/>
      <c r="O897" s="180"/>
      <c r="P897" s="180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  <c r="AA897" s="180"/>
    </row>
    <row r="898">
      <c r="A898" s="180"/>
      <c r="B898" s="180"/>
      <c r="C898" s="180"/>
      <c r="D898" s="180"/>
      <c r="E898" s="180"/>
      <c r="F898" s="180"/>
      <c r="G898" s="180"/>
      <c r="H898" s="180"/>
      <c r="I898" s="180"/>
      <c r="J898" s="180"/>
      <c r="K898" s="180"/>
      <c r="L898" s="180"/>
      <c r="M898" s="180"/>
      <c r="N898" s="180"/>
      <c r="O898" s="180"/>
      <c r="P898" s="180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  <c r="AA898" s="180"/>
    </row>
    <row r="899">
      <c r="A899" s="180"/>
      <c r="B899" s="180"/>
      <c r="C899" s="180"/>
      <c r="D899" s="180"/>
      <c r="E899" s="180"/>
      <c r="F899" s="180"/>
      <c r="G899" s="180"/>
      <c r="H899" s="180"/>
      <c r="I899" s="180"/>
      <c r="J899" s="180"/>
      <c r="K899" s="180"/>
      <c r="L899" s="180"/>
      <c r="M899" s="180"/>
      <c r="N899" s="180"/>
      <c r="O899" s="180"/>
      <c r="P899" s="180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  <c r="AA899" s="180"/>
    </row>
    <row r="900">
      <c r="A900" s="180"/>
      <c r="B900" s="180"/>
      <c r="C900" s="180"/>
      <c r="D900" s="180"/>
      <c r="E900" s="180"/>
      <c r="F900" s="180"/>
      <c r="G900" s="180"/>
      <c r="H900" s="180"/>
      <c r="I900" s="180"/>
      <c r="J900" s="180"/>
      <c r="K900" s="180"/>
      <c r="L900" s="180"/>
      <c r="M900" s="180"/>
      <c r="N900" s="180"/>
      <c r="O900" s="180"/>
      <c r="P900" s="180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  <c r="AA900" s="180"/>
    </row>
    <row r="901">
      <c r="A901" s="180"/>
      <c r="B901" s="180"/>
      <c r="C901" s="180"/>
      <c r="D901" s="180"/>
      <c r="E901" s="180"/>
      <c r="F901" s="180"/>
      <c r="G901" s="180"/>
      <c r="H901" s="180"/>
      <c r="I901" s="180"/>
      <c r="J901" s="180"/>
      <c r="K901" s="180"/>
      <c r="L901" s="180"/>
      <c r="M901" s="180"/>
      <c r="N901" s="180"/>
      <c r="O901" s="180"/>
      <c r="P901" s="180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  <c r="AA901" s="180"/>
    </row>
    <row r="902">
      <c r="A902" s="180"/>
      <c r="B902" s="180"/>
      <c r="C902" s="180"/>
      <c r="D902" s="180"/>
      <c r="E902" s="180"/>
      <c r="F902" s="180"/>
      <c r="G902" s="180"/>
      <c r="H902" s="180"/>
      <c r="I902" s="180"/>
      <c r="J902" s="180"/>
      <c r="K902" s="180"/>
      <c r="L902" s="180"/>
      <c r="M902" s="180"/>
      <c r="N902" s="180"/>
      <c r="O902" s="180"/>
      <c r="P902" s="180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  <c r="AA902" s="180"/>
    </row>
    <row r="903">
      <c r="A903" s="180"/>
      <c r="B903" s="180"/>
      <c r="C903" s="180"/>
      <c r="D903" s="180"/>
      <c r="E903" s="180"/>
      <c r="F903" s="180"/>
      <c r="G903" s="180"/>
      <c r="H903" s="180"/>
      <c r="I903" s="180"/>
      <c r="J903" s="180"/>
      <c r="K903" s="180"/>
      <c r="L903" s="180"/>
      <c r="M903" s="180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  <c r="AA903" s="180"/>
    </row>
    <row r="904">
      <c r="A904" s="180"/>
      <c r="B904" s="180"/>
      <c r="C904" s="180"/>
      <c r="D904" s="180"/>
      <c r="E904" s="180"/>
      <c r="F904" s="180"/>
      <c r="G904" s="180"/>
      <c r="H904" s="180"/>
      <c r="I904" s="180"/>
      <c r="J904" s="180"/>
      <c r="K904" s="180"/>
      <c r="L904" s="180"/>
      <c r="M904" s="180"/>
      <c r="N904" s="180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  <c r="AA904" s="180"/>
    </row>
    <row r="905">
      <c r="A905" s="180"/>
      <c r="B905" s="180"/>
      <c r="C905" s="180"/>
      <c r="D905" s="180"/>
      <c r="E905" s="180"/>
      <c r="F905" s="180"/>
      <c r="G905" s="180"/>
      <c r="H905" s="180"/>
      <c r="I905" s="180"/>
      <c r="J905" s="180"/>
      <c r="K905" s="180"/>
      <c r="L905" s="180"/>
      <c r="M905" s="180"/>
      <c r="N905" s="180"/>
      <c r="O905" s="180"/>
      <c r="P905" s="180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  <c r="AA905" s="180"/>
    </row>
    <row r="906">
      <c r="A906" s="180"/>
      <c r="B906" s="180"/>
      <c r="C906" s="180"/>
      <c r="D906" s="180"/>
      <c r="E906" s="180"/>
      <c r="F906" s="180"/>
      <c r="G906" s="180"/>
      <c r="H906" s="180"/>
      <c r="I906" s="180"/>
      <c r="J906" s="180"/>
      <c r="K906" s="180"/>
      <c r="L906" s="180"/>
      <c r="M906" s="180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  <c r="AA906" s="180"/>
    </row>
    <row r="907">
      <c r="A907" s="180"/>
      <c r="B907" s="180"/>
      <c r="C907" s="180"/>
      <c r="D907" s="180"/>
      <c r="E907" s="180"/>
      <c r="F907" s="180"/>
      <c r="G907" s="180"/>
      <c r="H907" s="180"/>
      <c r="I907" s="180"/>
      <c r="J907" s="180"/>
      <c r="K907" s="180"/>
      <c r="L907" s="180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  <c r="AA907" s="180"/>
    </row>
    <row r="908">
      <c r="A908" s="180"/>
      <c r="B908" s="180"/>
      <c r="C908" s="180"/>
      <c r="D908" s="180"/>
      <c r="E908" s="180"/>
      <c r="F908" s="180"/>
      <c r="G908" s="180"/>
      <c r="H908" s="180"/>
      <c r="I908" s="180"/>
      <c r="J908" s="180"/>
      <c r="K908" s="180"/>
      <c r="L908" s="180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  <c r="AA908" s="180"/>
    </row>
    <row r="909">
      <c r="A909" s="180"/>
      <c r="B909" s="180"/>
      <c r="C909" s="180"/>
      <c r="D909" s="180"/>
      <c r="E909" s="180"/>
      <c r="F909" s="180"/>
      <c r="G909" s="180"/>
      <c r="H909" s="180"/>
      <c r="I909" s="180"/>
      <c r="J909" s="180"/>
      <c r="K909" s="180"/>
      <c r="L909" s="180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  <c r="AA909" s="180"/>
    </row>
    <row r="910">
      <c r="A910" s="180"/>
      <c r="B910" s="180"/>
      <c r="C910" s="180"/>
      <c r="D910" s="180"/>
      <c r="E910" s="180"/>
      <c r="F910" s="180"/>
      <c r="G910" s="180"/>
      <c r="H910" s="180"/>
      <c r="I910" s="180"/>
      <c r="J910" s="180"/>
      <c r="K910" s="180"/>
      <c r="L910" s="180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  <c r="AA910" s="180"/>
    </row>
    <row r="911">
      <c r="A911" s="180"/>
      <c r="B911" s="180"/>
      <c r="C911" s="180"/>
      <c r="D911" s="180"/>
      <c r="E911" s="180"/>
      <c r="F911" s="180"/>
      <c r="G911" s="180"/>
      <c r="H911" s="180"/>
      <c r="I911" s="180"/>
      <c r="J911" s="180"/>
      <c r="K911" s="180"/>
      <c r="L911" s="180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  <c r="AA911" s="180"/>
    </row>
    <row r="912">
      <c r="A912" s="180"/>
      <c r="B912" s="180"/>
      <c r="C912" s="180"/>
      <c r="D912" s="180"/>
      <c r="E912" s="180"/>
      <c r="F912" s="180"/>
      <c r="G912" s="180"/>
      <c r="H912" s="180"/>
      <c r="I912" s="180"/>
      <c r="J912" s="180"/>
      <c r="K912" s="180"/>
      <c r="L912" s="180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  <c r="AA912" s="180"/>
    </row>
    <row r="913">
      <c r="A913" s="180"/>
      <c r="B913" s="180"/>
      <c r="C913" s="180"/>
      <c r="D913" s="180"/>
      <c r="E913" s="180"/>
      <c r="F913" s="180"/>
      <c r="G913" s="180"/>
      <c r="H913" s="180"/>
      <c r="I913" s="180"/>
      <c r="J913" s="180"/>
      <c r="K913" s="180"/>
      <c r="L913" s="180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  <c r="AA913" s="180"/>
    </row>
    <row r="914">
      <c r="A914" s="180"/>
      <c r="B914" s="180"/>
      <c r="C914" s="180"/>
      <c r="D914" s="180"/>
      <c r="E914" s="180"/>
      <c r="F914" s="180"/>
      <c r="G914" s="180"/>
      <c r="H914" s="180"/>
      <c r="I914" s="180"/>
      <c r="J914" s="180"/>
      <c r="K914" s="180"/>
      <c r="L914" s="180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</row>
    <row r="915">
      <c r="A915" s="180"/>
      <c r="B915" s="180"/>
      <c r="C915" s="180"/>
      <c r="D915" s="180"/>
      <c r="E915" s="180"/>
      <c r="F915" s="180"/>
      <c r="G915" s="180"/>
      <c r="H915" s="180"/>
      <c r="I915" s="180"/>
      <c r="J915" s="180"/>
      <c r="K915" s="180"/>
      <c r="L915" s="180"/>
      <c r="M915" s="180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  <c r="AA915" s="180"/>
    </row>
    <row r="916">
      <c r="A916" s="180"/>
      <c r="B916" s="180"/>
      <c r="C916" s="180"/>
      <c r="D916" s="180"/>
      <c r="E916" s="180"/>
      <c r="F916" s="180"/>
      <c r="G916" s="180"/>
      <c r="H916" s="180"/>
      <c r="I916" s="180"/>
      <c r="J916" s="180"/>
      <c r="K916" s="180"/>
      <c r="L916" s="180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</row>
    <row r="917">
      <c r="A917" s="180"/>
      <c r="B917" s="180"/>
      <c r="C917" s="180"/>
      <c r="D917" s="180"/>
      <c r="E917" s="180"/>
      <c r="F917" s="180"/>
      <c r="G917" s="180"/>
      <c r="H917" s="180"/>
      <c r="I917" s="180"/>
      <c r="J917" s="180"/>
      <c r="K917" s="180"/>
      <c r="L917" s="180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</row>
    <row r="918">
      <c r="A918" s="180"/>
      <c r="B918" s="180"/>
      <c r="C918" s="180"/>
      <c r="D918" s="180"/>
      <c r="E918" s="180"/>
      <c r="F918" s="180"/>
      <c r="G918" s="180"/>
      <c r="H918" s="180"/>
      <c r="I918" s="180"/>
      <c r="J918" s="180"/>
      <c r="K918" s="180"/>
      <c r="L918" s="180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</row>
    <row r="919">
      <c r="A919" s="180"/>
      <c r="B919" s="180"/>
      <c r="C919" s="180"/>
      <c r="D919" s="180"/>
      <c r="E919" s="180"/>
      <c r="F919" s="180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</row>
    <row r="920">
      <c r="A920" s="180"/>
      <c r="B920" s="180"/>
      <c r="C920" s="180"/>
      <c r="D920" s="180"/>
      <c r="E920" s="180"/>
      <c r="F920" s="180"/>
      <c r="G920" s="180"/>
      <c r="H920" s="180"/>
      <c r="I920" s="180"/>
      <c r="J920" s="180"/>
      <c r="K920" s="180"/>
      <c r="L920" s="180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</row>
    <row r="921">
      <c r="A921" s="180"/>
      <c r="B921" s="180"/>
      <c r="C921" s="180"/>
      <c r="D921" s="180"/>
      <c r="E921" s="180"/>
      <c r="F921" s="180"/>
      <c r="G921" s="180"/>
      <c r="H921" s="180"/>
      <c r="I921" s="180"/>
      <c r="J921" s="180"/>
      <c r="K921" s="180"/>
      <c r="L921" s="180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</row>
    <row r="922">
      <c r="A922" s="180"/>
      <c r="B922" s="180"/>
      <c r="C922" s="180"/>
      <c r="D922" s="180"/>
      <c r="E922" s="180"/>
      <c r="F922" s="180"/>
      <c r="G922" s="180"/>
      <c r="H922" s="180"/>
      <c r="I922" s="180"/>
      <c r="J922" s="180"/>
      <c r="K922" s="180"/>
      <c r="L922" s="180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</row>
    <row r="923">
      <c r="A923" s="180"/>
      <c r="B923" s="180"/>
      <c r="C923" s="180"/>
      <c r="D923" s="180"/>
      <c r="E923" s="180"/>
      <c r="F923" s="180"/>
      <c r="G923" s="180"/>
      <c r="H923" s="180"/>
      <c r="I923" s="180"/>
      <c r="J923" s="180"/>
      <c r="K923" s="180"/>
      <c r="L923" s="180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  <c r="AA923" s="180"/>
    </row>
    <row r="924">
      <c r="A924" s="180"/>
      <c r="B924" s="180"/>
      <c r="C924" s="180"/>
      <c r="D924" s="180"/>
      <c r="E924" s="180"/>
      <c r="F924" s="180"/>
      <c r="G924" s="180"/>
      <c r="H924" s="180"/>
      <c r="I924" s="180"/>
      <c r="J924" s="180"/>
      <c r="K924" s="180"/>
      <c r="L924" s="180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</row>
    <row r="925">
      <c r="A925" s="180"/>
      <c r="B925" s="180"/>
      <c r="C925" s="180"/>
      <c r="D925" s="180"/>
      <c r="E925" s="180"/>
      <c r="F925" s="180"/>
      <c r="G925" s="180"/>
      <c r="H925" s="180"/>
      <c r="I925" s="180"/>
      <c r="J925" s="180"/>
      <c r="K925" s="180"/>
      <c r="L925" s="180"/>
      <c r="M925" s="180"/>
      <c r="N925" s="180"/>
      <c r="O925" s="180"/>
      <c r="P925" s="180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  <c r="AA925" s="180"/>
    </row>
    <row r="926">
      <c r="A926" s="180"/>
      <c r="B926" s="180"/>
      <c r="C926" s="180"/>
      <c r="D926" s="180"/>
      <c r="E926" s="180"/>
      <c r="F926" s="180"/>
      <c r="G926" s="180"/>
      <c r="H926" s="180"/>
      <c r="I926" s="180"/>
      <c r="J926" s="180"/>
      <c r="K926" s="180"/>
      <c r="L926" s="180"/>
      <c r="M926" s="180"/>
      <c r="N926" s="180"/>
      <c r="O926" s="180"/>
      <c r="P926" s="180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  <c r="AA926" s="180"/>
    </row>
    <row r="927">
      <c r="A927" s="180"/>
      <c r="B927" s="180"/>
      <c r="C927" s="180"/>
      <c r="D927" s="180"/>
      <c r="E927" s="180"/>
      <c r="F927" s="180"/>
      <c r="G927" s="180"/>
      <c r="H927" s="180"/>
      <c r="I927" s="180"/>
      <c r="J927" s="180"/>
      <c r="K927" s="180"/>
      <c r="L927" s="180"/>
      <c r="M927" s="180"/>
      <c r="N927" s="180"/>
      <c r="O927" s="180"/>
      <c r="P927" s="180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  <c r="AA927" s="180"/>
    </row>
    <row r="928">
      <c r="A928" s="180"/>
      <c r="B928" s="180"/>
      <c r="C928" s="180"/>
      <c r="D928" s="180"/>
      <c r="E928" s="180"/>
      <c r="F928" s="180"/>
      <c r="G928" s="180"/>
      <c r="H928" s="180"/>
      <c r="I928" s="180"/>
      <c r="J928" s="180"/>
      <c r="K928" s="180"/>
      <c r="L928" s="180"/>
      <c r="M928" s="180"/>
      <c r="N928" s="180"/>
      <c r="O928" s="180"/>
      <c r="P928" s="180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  <c r="AA928" s="180"/>
    </row>
    <row r="929">
      <c r="A929" s="180"/>
      <c r="B929" s="180"/>
      <c r="C929" s="180"/>
      <c r="D929" s="180"/>
      <c r="E929" s="180"/>
      <c r="F929" s="180"/>
      <c r="G929" s="180"/>
      <c r="H929" s="180"/>
      <c r="I929" s="180"/>
      <c r="J929" s="180"/>
      <c r="K929" s="180"/>
      <c r="L929" s="180"/>
      <c r="M929" s="180"/>
      <c r="N929" s="180"/>
      <c r="O929" s="180"/>
      <c r="P929" s="180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  <c r="AA929" s="180"/>
    </row>
    <row r="930">
      <c r="A930" s="180"/>
      <c r="B930" s="180"/>
      <c r="C930" s="180"/>
      <c r="D930" s="180"/>
      <c r="E930" s="180"/>
      <c r="F930" s="180"/>
      <c r="G930" s="180"/>
      <c r="H930" s="180"/>
      <c r="I930" s="180"/>
      <c r="J930" s="180"/>
      <c r="K930" s="180"/>
      <c r="L930" s="180"/>
      <c r="M930" s="180"/>
      <c r="N930" s="180"/>
      <c r="O930" s="180"/>
      <c r="P930" s="180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  <c r="AA930" s="180"/>
    </row>
    <row r="931">
      <c r="A931" s="180"/>
      <c r="B931" s="180"/>
      <c r="C931" s="180"/>
      <c r="D931" s="180"/>
      <c r="E931" s="180"/>
      <c r="F931" s="180"/>
      <c r="G931" s="180"/>
      <c r="H931" s="180"/>
      <c r="I931" s="180"/>
      <c r="J931" s="180"/>
      <c r="K931" s="180"/>
      <c r="L931" s="180"/>
      <c r="M931" s="180"/>
      <c r="N931" s="180"/>
      <c r="O931" s="180"/>
      <c r="P931" s="180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  <c r="AA931" s="180"/>
    </row>
    <row r="932">
      <c r="A932" s="180"/>
      <c r="B932" s="180"/>
      <c r="C932" s="180"/>
      <c r="D932" s="180"/>
      <c r="E932" s="180"/>
      <c r="F932" s="180"/>
      <c r="G932" s="180"/>
      <c r="H932" s="180"/>
      <c r="I932" s="180"/>
      <c r="J932" s="180"/>
      <c r="K932" s="180"/>
      <c r="L932" s="180"/>
      <c r="M932" s="180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  <c r="AA932" s="180"/>
    </row>
    <row r="933">
      <c r="A933" s="180"/>
      <c r="B933" s="180"/>
      <c r="C933" s="180"/>
      <c r="D933" s="180"/>
      <c r="E933" s="180"/>
      <c r="F933" s="180"/>
      <c r="G933" s="180"/>
      <c r="H933" s="180"/>
      <c r="I933" s="180"/>
      <c r="J933" s="180"/>
      <c r="K933" s="180"/>
      <c r="L933" s="180"/>
      <c r="M933" s="180"/>
      <c r="N933" s="180"/>
      <c r="O933" s="180"/>
      <c r="P933" s="180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  <c r="AA933" s="180"/>
    </row>
    <row r="934">
      <c r="A934" s="180"/>
      <c r="B934" s="180"/>
      <c r="C934" s="180"/>
      <c r="D934" s="180"/>
      <c r="E934" s="180"/>
      <c r="F934" s="180"/>
      <c r="G934" s="180"/>
      <c r="H934" s="180"/>
      <c r="I934" s="180"/>
      <c r="J934" s="180"/>
      <c r="K934" s="180"/>
      <c r="L934" s="180"/>
      <c r="M934" s="180"/>
      <c r="N934" s="180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  <c r="AA934" s="180"/>
    </row>
    <row r="935">
      <c r="A935" s="180"/>
      <c r="B935" s="180"/>
      <c r="C935" s="180"/>
      <c r="D935" s="180"/>
      <c r="E935" s="180"/>
      <c r="F935" s="180"/>
      <c r="G935" s="180"/>
      <c r="H935" s="180"/>
      <c r="I935" s="180"/>
      <c r="J935" s="180"/>
      <c r="K935" s="180"/>
      <c r="L935" s="180"/>
      <c r="M935" s="180"/>
      <c r="N935" s="180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  <c r="AA935" s="180"/>
    </row>
    <row r="936">
      <c r="A936" s="180"/>
      <c r="B936" s="180"/>
      <c r="C936" s="180"/>
      <c r="D936" s="180"/>
      <c r="E936" s="180"/>
      <c r="F936" s="180"/>
      <c r="G936" s="180"/>
      <c r="H936" s="180"/>
      <c r="I936" s="180"/>
      <c r="J936" s="180"/>
      <c r="K936" s="180"/>
      <c r="L936" s="180"/>
      <c r="M936" s="180"/>
      <c r="N936" s="180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  <c r="AA936" s="180"/>
    </row>
    <row r="937">
      <c r="A937" s="180"/>
      <c r="B937" s="180"/>
      <c r="C937" s="180"/>
      <c r="D937" s="180"/>
      <c r="E937" s="180"/>
      <c r="F937" s="180"/>
      <c r="G937" s="180"/>
      <c r="H937" s="180"/>
      <c r="I937" s="180"/>
      <c r="J937" s="180"/>
      <c r="K937" s="180"/>
      <c r="L937" s="180"/>
      <c r="M937" s="180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  <c r="AA937" s="180"/>
    </row>
    <row r="938">
      <c r="A938" s="180"/>
      <c r="B938" s="180"/>
      <c r="C938" s="180"/>
      <c r="D938" s="180"/>
      <c r="E938" s="180"/>
      <c r="F938" s="180"/>
      <c r="G938" s="180"/>
      <c r="H938" s="180"/>
      <c r="I938" s="180"/>
      <c r="J938" s="180"/>
      <c r="K938" s="180"/>
      <c r="L938" s="180"/>
      <c r="M938" s="180"/>
      <c r="N938" s="180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  <c r="AA938" s="180"/>
    </row>
    <row r="939">
      <c r="A939" s="180"/>
      <c r="B939" s="180"/>
      <c r="C939" s="180"/>
      <c r="D939" s="180"/>
      <c r="E939" s="180"/>
      <c r="F939" s="180"/>
      <c r="G939" s="180"/>
      <c r="H939" s="180"/>
      <c r="I939" s="180"/>
      <c r="J939" s="180"/>
      <c r="K939" s="180"/>
      <c r="L939" s="180"/>
      <c r="M939" s="180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  <c r="AA939" s="180"/>
    </row>
    <row r="940">
      <c r="A940" s="180"/>
      <c r="B940" s="180"/>
      <c r="C940" s="180"/>
      <c r="D940" s="180"/>
      <c r="E940" s="180"/>
      <c r="F940" s="180"/>
      <c r="G940" s="180"/>
      <c r="H940" s="180"/>
      <c r="I940" s="180"/>
      <c r="J940" s="180"/>
      <c r="K940" s="180"/>
      <c r="L940" s="180"/>
      <c r="M940" s="180"/>
      <c r="N940" s="180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  <c r="AA940" s="180"/>
    </row>
    <row r="941">
      <c r="A941" s="180"/>
      <c r="B941" s="180"/>
      <c r="C941" s="180"/>
      <c r="D941" s="180"/>
      <c r="E941" s="180"/>
      <c r="F941" s="180"/>
      <c r="G941" s="180"/>
      <c r="H941" s="180"/>
      <c r="I941" s="180"/>
      <c r="J941" s="180"/>
      <c r="K941" s="180"/>
      <c r="L941" s="180"/>
      <c r="M941" s="180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  <c r="AA941" s="180"/>
    </row>
    <row r="942">
      <c r="A942" s="180"/>
      <c r="B942" s="180"/>
      <c r="C942" s="180"/>
      <c r="D942" s="180"/>
      <c r="E942" s="180"/>
      <c r="F942" s="180"/>
      <c r="G942" s="180"/>
      <c r="H942" s="180"/>
      <c r="I942" s="180"/>
      <c r="J942" s="180"/>
      <c r="K942" s="180"/>
      <c r="L942" s="180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  <c r="AA942" s="180"/>
    </row>
    <row r="943">
      <c r="A943" s="180"/>
      <c r="B943" s="180"/>
      <c r="C943" s="180"/>
      <c r="D943" s="180"/>
      <c r="E943" s="180"/>
      <c r="F943" s="180"/>
      <c r="G943" s="180"/>
      <c r="H943" s="180"/>
      <c r="I943" s="180"/>
      <c r="J943" s="180"/>
      <c r="K943" s="180"/>
      <c r="L943" s="180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  <c r="AA943" s="180"/>
    </row>
    <row r="944">
      <c r="A944" s="180"/>
      <c r="B944" s="180"/>
      <c r="C944" s="180"/>
      <c r="D944" s="180"/>
      <c r="E944" s="180"/>
      <c r="F944" s="180"/>
      <c r="G944" s="180"/>
      <c r="H944" s="180"/>
      <c r="I944" s="180"/>
      <c r="J944" s="180"/>
      <c r="K944" s="180"/>
      <c r="L944" s="180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  <c r="AA944" s="180"/>
    </row>
    <row r="945">
      <c r="A945" s="180"/>
      <c r="B945" s="180"/>
      <c r="C945" s="180"/>
      <c r="D945" s="180"/>
      <c r="E945" s="180"/>
      <c r="F945" s="180"/>
      <c r="G945" s="180"/>
      <c r="H945" s="180"/>
      <c r="I945" s="180"/>
      <c r="J945" s="180"/>
      <c r="K945" s="180"/>
      <c r="L945" s="180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  <c r="AA945" s="180"/>
    </row>
    <row r="946">
      <c r="A946" s="180"/>
      <c r="B946" s="180"/>
      <c r="C946" s="180"/>
      <c r="D946" s="180"/>
      <c r="E946" s="180"/>
      <c r="F946" s="180"/>
      <c r="G946" s="180"/>
      <c r="H946" s="180"/>
      <c r="I946" s="180"/>
      <c r="J946" s="180"/>
      <c r="K946" s="180"/>
      <c r="L946" s="180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  <c r="AA946" s="180"/>
    </row>
    <row r="947">
      <c r="A947" s="180"/>
      <c r="B947" s="180"/>
      <c r="C947" s="180"/>
      <c r="D947" s="180"/>
      <c r="E947" s="180"/>
      <c r="F947" s="180"/>
      <c r="G947" s="180"/>
      <c r="H947" s="180"/>
      <c r="I947" s="180"/>
      <c r="J947" s="180"/>
      <c r="K947" s="180"/>
      <c r="L947" s="180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  <c r="AA947" s="180"/>
    </row>
    <row r="948">
      <c r="A948" s="180"/>
      <c r="B948" s="180"/>
      <c r="C948" s="180"/>
      <c r="D948" s="180"/>
      <c r="E948" s="180"/>
      <c r="F948" s="180"/>
      <c r="G948" s="180"/>
      <c r="H948" s="180"/>
      <c r="I948" s="180"/>
      <c r="J948" s="180"/>
      <c r="K948" s="180"/>
      <c r="L948" s="180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  <c r="AA948" s="180"/>
    </row>
    <row r="949">
      <c r="A949" s="180"/>
      <c r="B949" s="180"/>
      <c r="C949" s="180"/>
      <c r="D949" s="180"/>
      <c r="E949" s="180"/>
      <c r="F949" s="180"/>
      <c r="G949" s="180"/>
      <c r="H949" s="180"/>
      <c r="I949" s="180"/>
      <c r="J949" s="180"/>
      <c r="K949" s="180"/>
      <c r="L949" s="180"/>
      <c r="M949" s="180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  <c r="AA949" s="180"/>
    </row>
    <row r="950">
      <c r="A950" s="180"/>
      <c r="B950" s="180"/>
      <c r="C950" s="180"/>
      <c r="D950" s="180"/>
      <c r="E950" s="180"/>
      <c r="F950" s="180"/>
      <c r="G950" s="180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  <c r="AA950" s="180"/>
    </row>
    <row r="951">
      <c r="A951" s="180"/>
      <c r="B951" s="180"/>
      <c r="C951" s="180"/>
      <c r="D951" s="180"/>
      <c r="E951" s="180"/>
      <c r="F951" s="180"/>
      <c r="G951" s="180"/>
      <c r="H951" s="180"/>
      <c r="I951" s="180"/>
      <c r="J951" s="180"/>
      <c r="K951" s="180"/>
      <c r="L951" s="180"/>
      <c r="M951" s="180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  <c r="AA951" s="180"/>
    </row>
    <row r="952">
      <c r="A952" s="180"/>
      <c r="B952" s="180"/>
      <c r="C952" s="180"/>
      <c r="D952" s="180"/>
      <c r="E952" s="180"/>
      <c r="F952" s="180"/>
      <c r="G952" s="180"/>
      <c r="H952" s="180"/>
      <c r="I952" s="180"/>
      <c r="J952" s="180"/>
      <c r="K952" s="180"/>
      <c r="L952" s="180"/>
      <c r="M952" s="180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  <c r="AA952" s="180"/>
    </row>
    <row r="953">
      <c r="A953" s="180"/>
      <c r="B953" s="180"/>
      <c r="C953" s="180"/>
      <c r="D953" s="180"/>
      <c r="E953" s="180"/>
      <c r="F953" s="180"/>
      <c r="G953" s="180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  <c r="AA953" s="180"/>
    </row>
    <row r="954">
      <c r="A954" s="180"/>
      <c r="B954" s="180"/>
      <c r="C954" s="180"/>
      <c r="D954" s="180"/>
      <c r="E954" s="180"/>
      <c r="F954" s="180"/>
      <c r="G954" s="180"/>
      <c r="H954" s="180"/>
      <c r="I954" s="180"/>
      <c r="J954" s="180"/>
      <c r="K954" s="180"/>
      <c r="L954" s="180"/>
      <c r="M954" s="180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  <c r="AA954" s="180"/>
    </row>
    <row r="955">
      <c r="A955" s="180"/>
      <c r="B955" s="180"/>
      <c r="C955" s="180"/>
      <c r="D955" s="180"/>
      <c r="E955" s="180"/>
      <c r="F955" s="180"/>
      <c r="G955" s="180"/>
      <c r="H955" s="180"/>
      <c r="I955" s="180"/>
      <c r="J955" s="180"/>
      <c r="K955" s="180"/>
      <c r="L955" s="180"/>
      <c r="M955" s="180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  <c r="AA955" s="180"/>
    </row>
    <row r="956">
      <c r="A956" s="180"/>
      <c r="B956" s="180"/>
      <c r="C956" s="180"/>
      <c r="D956" s="180"/>
      <c r="E956" s="180"/>
      <c r="F956" s="180"/>
      <c r="G956" s="180"/>
      <c r="H956" s="180"/>
      <c r="I956" s="180"/>
      <c r="J956" s="180"/>
      <c r="K956" s="180"/>
      <c r="L956" s="180"/>
      <c r="M956" s="180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  <c r="AA956" s="180"/>
    </row>
    <row r="957">
      <c r="A957" s="180"/>
      <c r="B957" s="180"/>
      <c r="C957" s="180"/>
      <c r="D957" s="180"/>
      <c r="E957" s="180"/>
      <c r="F957" s="180"/>
      <c r="G957" s="180"/>
      <c r="H957" s="180"/>
      <c r="I957" s="180"/>
      <c r="J957" s="180"/>
      <c r="K957" s="180"/>
      <c r="L957" s="180"/>
      <c r="M957" s="180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  <c r="AA957" s="180"/>
    </row>
    <row r="958">
      <c r="A958" s="180"/>
      <c r="B958" s="180"/>
      <c r="C958" s="180"/>
      <c r="D958" s="180"/>
      <c r="E958" s="180"/>
      <c r="F958" s="180"/>
      <c r="G958" s="180"/>
      <c r="H958" s="180"/>
      <c r="I958" s="180"/>
      <c r="J958" s="180"/>
      <c r="K958" s="180"/>
      <c r="L958" s="180"/>
      <c r="M958" s="180"/>
      <c r="N958" s="180"/>
      <c r="O958" s="180"/>
      <c r="P958" s="180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  <c r="AA958" s="180"/>
    </row>
    <row r="959">
      <c r="A959" s="180"/>
      <c r="B959" s="180"/>
      <c r="C959" s="180"/>
      <c r="D959" s="180"/>
      <c r="E959" s="180"/>
      <c r="F959" s="180"/>
      <c r="G959" s="180"/>
      <c r="H959" s="180"/>
      <c r="I959" s="180"/>
      <c r="J959" s="180"/>
      <c r="K959" s="180"/>
      <c r="L959" s="180"/>
      <c r="M959" s="180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  <c r="AA959" s="180"/>
    </row>
    <row r="960">
      <c r="A960" s="180"/>
      <c r="B960" s="180"/>
      <c r="C960" s="180"/>
      <c r="D960" s="180"/>
      <c r="E960" s="180"/>
      <c r="F960" s="180"/>
      <c r="G960" s="180"/>
      <c r="H960" s="180"/>
      <c r="I960" s="180"/>
      <c r="J960" s="180"/>
      <c r="K960" s="180"/>
      <c r="L960" s="180"/>
      <c r="M960" s="180"/>
      <c r="N960" s="180"/>
      <c r="O960" s="180"/>
      <c r="P960" s="180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  <c r="AA960" s="180"/>
    </row>
    <row r="961">
      <c r="A961" s="180"/>
      <c r="B961" s="180"/>
      <c r="C961" s="180"/>
      <c r="D961" s="180"/>
      <c r="E961" s="180"/>
      <c r="F961" s="180"/>
      <c r="G961" s="180"/>
      <c r="H961" s="180"/>
      <c r="I961" s="180"/>
      <c r="J961" s="180"/>
      <c r="K961" s="180"/>
      <c r="L961" s="180"/>
      <c r="M961" s="180"/>
      <c r="N961" s="180"/>
      <c r="O961" s="180"/>
      <c r="P961" s="180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  <c r="AA961" s="180"/>
    </row>
    <row r="962">
      <c r="A962" s="180"/>
      <c r="B962" s="180"/>
      <c r="C962" s="180"/>
      <c r="D962" s="180"/>
      <c r="E962" s="180"/>
      <c r="F962" s="180"/>
      <c r="G962" s="180"/>
      <c r="H962" s="180"/>
      <c r="I962" s="180"/>
      <c r="J962" s="180"/>
      <c r="K962" s="180"/>
      <c r="L962" s="180"/>
      <c r="M962" s="180"/>
      <c r="N962" s="180"/>
      <c r="O962" s="180"/>
      <c r="P962" s="180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  <c r="AA962" s="180"/>
    </row>
    <row r="963">
      <c r="A963" s="180"/>
      <c r="B963" s="180"/>
      <c r="C963" s="180"/>
      <c r="D963" s="180"/>
      <c r="E963" s="180"/>
      <c r="F963" s="180"/>
      <c r="G963" s="180"/>
      <c r="H963" s="180"/>
      <c r="I963" s="180"/>
      <c r="J963" s="180"/>
      <c r="K963" s="180"/>
      <c r="L963" s="180"/>
      <c r="M963" s="180"/>
      <c r="N963" s="180"/>
      <c r="O963" s="180"/>
      <c r="P963" s="180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  <c r="AA963" s="180"/>
    </row>
    <row r="964">
      <c r="A964" s="180"/>
      <c r="B964" s="180"/>
      <c r="C964" s="180"/>
      <c r="D964" s="180"/>
      <c r="E964" s="180"/>
      <c r="F964" s="180"/>
      <c r="G964" s="180"/>
      <c r="H964" s="180"/>
      <c r="I964" s="180"/>
      <c r="J964" s="180"/>
      <c r="K964" s="180"/>
      <c r="L964" s="180"/>
      <c r="M964" s="180"/>
      <c r="N964" s="180"/>
      <c r="O964" s="180"/>
      <c r="P964" s="180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  <c r="AA964" s="180"/>
    </row>
    <row r="965">
      <c r="A965" s="180"/>
      <c r="B965" s="180"/>
      <c r="C965" s="180"/>
      <c r="D965" s="180"/>
      <c r="E965" s="180"/>
      <c r="F965" s="180"/>
      <c r="G965" s="180"/>
      <c r="H965" s="180"/>
      <c r="I965" s="180"/>
      <c r="J965" s="180"/>
      <c r="K965" s="180"/>
      <c r="L965" s="180"/>
      <c r="M965" s="180"/>
      <c r="N965" s="180"/>
      <c r="O965" s="180"/>
      <c r="P965" s="180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  <c r="AA965" s="180"/>
    </row>
    <row r="966">
      <c r="A966" s="180"/>
      <c r="B966" s="180"/>
      <c r="C966" s="180"/>
      <c r="D966" s="180"/>
      <c r="E966" s="180"/>
      <c r="F966" s="180"/>
      <c r="G966" s="180"/>
      <c r="H966" s="180"/>
      <c r="I966" s="180"/>
      <c r="J966" s="180"/>
      <c r="K966" s="180"/>
      <c r="L966" s="180"/>
      <c r="M966" s="180"/>
      <c r="N966" s="180"/>
      <c r="O966" s="180"/>
      <c r="P966" s="180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  <c r="AA966" s="180"/>
    </row>
    <row r="967">
      <c r="A967" s="180"/>
      <c r="B967" s="180"/>
      <c r="C967" s="180"/>
      <c r="D967" s="180"/>
      <c r="E967" s="180"/>
      <c r="F967" s="180"/>
      <c r="G967" s="180"/>
      <c r="H967" s="180"/>
      <c r="I967" s="180"/>
      <c r="J967" s="180"/>
      <c r="K967" s="180"/>
      <c r="L967" s="180"/>
      <c r="M967" s="180"/>
      <c r="N967" s="180"/>
      <c r="O967" s="180"/>
      <c r="P967" s="180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  <c r="AA967" s="180"/>
    </row>
    <row r="968">
      <c r="A968" s="180"/>
      <c r="B968" s="180"/>
      <c r="C968" s="180"/>
      <c r="D968" s="180"/>
      <c r="E968" s="180"/>
      <c r="F968" s="180"/>
      <c r="G968" s="180"/>
      <c r="H968" s="180"/>
      <c r="I968" s="180"/>
      <c r="J968" s="180"/>
      <c r="K968" s="180"/>
      <c r="L968" s="180"/>
      <c r="M968" s="180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</row>
    <row r="969">
      <c r="A969" s="180"/>
      <c r="B969" s="180"/>
      <c r="C969" s="180"/>
      <c r="D969" s="180"/>
      <c r="E969" s="180"/>
      <c r="F969" s="180"/>
      <c r="G969" s="180"/>
      <c r="H969" s="180"/>
      <c r="I969" s="180"/>
      <c r="J969" s="180"/>
      <c r="K969" s="180"/>
      <c r="L969" s="180"/>
      <c r="M969" s="180"/>
      <c r="N969" s="180"/>
      <c r="O969" s="180"/>
      <c r="P969" s="180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  <c r="AA969" s="180"/>
    </row>
    <row r="970">
      <c r="A970" s="180"/>
      <c r="B970" s="180"/>
      <c r="C970" s="180"/>
      <c r="D970" s="180"/>
      <c r="E970" s="180"/>
      <c r="F970" s="180"/>
      <c r="G970" s="180"/>
      <c r="H970" s="180"/>
      <c r="I970" s="180"/>
      <c r="J970" s="180"/>
      <c r="K970" s="180"/>
      <c r="L970" s="180"/>
      <c r="M970" s="180"/>
      <c r="N970" s="180"/>
      <c r="O970" s="180"/>
      <c r="P970" s="180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  <c r="AA970" s="180"/>
    </row>
    <row r="971">
      <c r="A971" s="180"/>
      <c r="B971" s="180"/>
      <c r="C971" s="180"/>
      <c r="D971" s="180"/>
      <c r="E971" s="180"/>
      <c r="F971" s="180"/>
      <c r="G971" s="180"/>
      <c r="H971" s="180"/>
      <c r="I971" s="180"/>
      <c r="J971" s="180"/>
      <c r="K971" s="180"/>
      <c r="L971" s="180"/>
      <c r="M971" s="180"/>
      <c r="N971" s="180"/>
      <c r="O971" s="180"/>
      <c r="P971" s="180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  <c r="AA971" s="180"/>
    </row>
    <row r="972">
      <c r="A972" s="180"/>
      <c r="B972" s="180"/>
      <c r="C972" s="180"/>
      <c r="D972" s="180"/>
      <c r="E972" s="180"/>
      <c r="F972" s="180"/>
      <c r="G972" s="180"/>
      <c r="H972" s="180"/>
      <c r="I972" s="180"/>
      <c r="J972" s="180"/>
      <c r="K972" s="180"/>
      <c r="L972" s="180"/>
      <c r="M972" s="180"/>
      <c r="N972" s="180"/>
      <c r="O972" s="180"/>
      <c r="P972" s="180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  <c r="AA972" s="180"/>
    </row>
    <row r="973">
      <c r="A973" s="180"/>
      <c r="B973" s="180"/>
      <c r="C973" s="180"/>
      <c r="D973" s="180"/>
      <c r="E973" s="180"/>
      <c r="F973" s="180"/>
      <c r="G973" s="180"/>
      <c r="H973" s="180"/>
      <c r="I973" s="180"/>
      <c r="J973" s="180"/>
      <c r="K973" s="180"/>
      <c r="L973" s="180"/>
      <c r="M973" s="180"/>
      <c r="N973" s="180"/>
      <c r="O973" s="180"/>
      <c r="P973" s="180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  <c r="AA973" s="180"/>
    </row>
    <row r="974">
      <c r="A974" s="180"/>
      <c r="B974" s="180"/>
      <c r="C974" s="180"/>
      <c r="D974" s="180"/>
      <c r="E974" s="180"/>
      <c r="F974" s="180"/>
      <c r="G974" s="180"/>
      <c r="H974" s="180"/>
      <c r="I974" s="180"/>
      <c r="J974" s="180"/>
      <c r="K974" s="180"/>
      <c r="L974" s="180"/>
      <c r="M974" s="180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  <c r="AA974" s="180"/>
    </row>
    <row r="975">
      <c r="A975" s="180"/>
      <c r="B975" s="180"/>
      <c r="C975" s="180"/>
      <c r="D975" s="180"/>
      <c r="E975" s="180"/>
      <c r="F975" s="180"/>
      <c r="G975" s="180"/>
      <c r="H975" s="180"/>
      <c r="I975" s="180"/>
      <c r="J975" s="180"/>
      <c r="K975" s="180"/>
      <c r="L975" s="180"/>
      <c r="M975" s="180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  <c r="AA975" s="180"/>
    </row>
    <row r="976">
      <c r="A976" s="180"/>
      <c r="B976" s="180"/>
      <c r="C976" s="180"/>
      <c r="D976" s="180"/>
      <c r="E976" s="180"/>
      <c r="F976" s="180"/>
      <c r="G976" s="180"/>
      <c r="H976" s="180"/>
      <c r="I976" s="180"/>
      <c r="J976" s="180"/>
      <c r="K976" s="180"/>
      <c r="L976" s="180"/>
      <c r="M976" s="180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  <c r="AA976" s="180"/>
    </row>
    <row r="977">
      <c r="A977" s="180"/>
      <c r="B977" s="180"/>
      <c r="C977" s="180"/>
      <c r="D977" s="180"/>
      <c r="E977" s="180"/>
      <c r="F977" s="180"/>
      <c r="G977" s="180"/>
      <c r="H977" s="180"/>
      <c r="I977" s="180"/>
      <c r="J977" s="180"/>
      <c r="K977" s="180"/>
      <c r="L977" s="180"/>
      <c r="M977" s="180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  <c r="AA977" s="180"/>
    </row>
    <row r="978">
      <c r="A978" s="180"/>
      <c r="B978" s="180"/>
      <c r="C978" s="180"/>
      <c r="D978" s="180"/>
      <c r="E978" s="180"/>
      <c r="F978" s="180"/>
      <c r="G978" s="180"/>
      <c r="H978" s="180"/>
      <c r="I978" s="180"/>
      <c r="J978" s="180"/>
      <c r="K978" s="180"/>
      <c r="L978" s="180"/>
      <c r="M978" s="180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</row>
    <row r="979">
      <c r="A979" s="180"/>
      <c r="B979" s="180"/>
      <c r="C979" s="180"/>
      <c r="D979" s="180"/>
      <c r="E979" s="180"/>
      <c r="F979" s="180"/>
      <c r="G979" s="180"/>
      <c r="H979" s="180"/>
      <c r="I979" s="180"/>
      <c r="J979" s="180"/>
      <c r="K979" s="180"/>
      <c r="L979" s="180"/>
      <c r="M979" s="180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</row>
    <row r="980">
      <c r="A980" s="180"/>
      <c r="B980" s="180"/>
      <c r="C980" s="180"/>
      <c r="D980" s="180"/>
      <c r="E980" s="180"/>
      <c r="F980" s="180"/>
      <c r="G980" s="180"/>
      <c r="H980" s="180"/>
      <c r="I980" s="180"/>
      <c r="J980" s="180"/>
      <c r="K980" s="180"/>
      <c r="L980" s="180"/>
      <c r="M980" s="180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</row>
    <row r="981">
      <c r="A981" s="180"/>
      <c r="B981" s="180"/>
      <c r="C981" s="180"/>
      <c r="D981" s="180"/>
      <c r="E981" s="180"/>
      <c r="F981" s="180"/>
      <c r="G981" s="180"/>
      <c r="H981" s="180"/>
      <c r="I981" s="180"/>
      <c r="J981" s="180"/>
      <c r="K981" s="180"/>
      <c r="L981" s="180"/>
      <c r="M981" s="180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</row>
    <row r="982">
      <c r="A982" s="180"/>
      <c r="B982" s="180"/>
      <c r="C982" s="180"/>
      <c r="D982" s="180"/>
      <c r="E982" s="180"/>
      <c r="F982" s="180"/>
      <c r="G982" s="180"/>
      <c r="H982" s="180"/>
      <c r="I982" s="180"/>
      <c r="J982" s="180"/>
      <c r="K982" s="180"/>
      <c r="L982" s="180"/>
      <c r="M982" s="180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</row>
    <row r="983">
      <c r="A983" s="180"/>
      <c r="B983" s="180"/>
      <c r="C983" s="180"/>
      <c r="D983" s="180"/>
      <c r="E983" s="180"/>
      <c r="F983" s="180"/>
      <c r="G983" s="180"/>
      <c r="H983" s="180"/>
      <c r="I983" s="180"/>
      <c r="J983" s="180"/>
      <c r="K983" s="180"/>
      <c r="L983" s="180"/>
      <c r="M983" s="180"/>
      <c r="N983" s="180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</row>
    <row r="984">
      <c r="A984" s="180"/>
      <c r="B984" s="180"/>
      <c r="C984" s="180"/>
      <c r="D984" s="180"/>
      <c r="E984" s="180"/>
      <c r="F984" s="180"/>
      <c r="G984" s="180"/>
      <c r="H984" s="180"/>
      <c r="I984" s="180"/>
      <c r="J984" s="180"/>
      <c r="K984" s="180"/>
      <c r="L984" s="180"/>
      <c r="M984" s="180"/>
      <c r="N984" s="180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</row>
    <row r="985">
      <c r="A985" s="180"/>
      <c r="B985" s="180"/>
      <c r="C985" s="180"/>
      <c r="D985" s="180"/>
      <c r="E985" s="180"/>
      <c r="F985" s="180"/>
      <c r="G985" s="180"/>
      <c r="H985" s="180"/>
      <c r="I985" s="180"/>
      <c r="J985" s="180"/>
      <c r="K985" s="180"/>
      <c r="L985" s="180"/>
      <c r="M985" s="180"/>
      <c r="N985" s="180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</row>
    <row r="986">
      <c r="A986" s="180"/>
      <c r="B986" s="180"/>
      <c r="C986" s="180"/>
      <c r="D986" s="180"/>
      <c r="E986" s="180"/>
      <c r="F986" s="180"/>
      <c r="G986" s="180"/>
      <c r="H986" s="180"/>
      <c r="I986" s="180"/>
      <c r="J986" s="180"/>
      <c r="K986" s="180"/>
      <c r="L986" s="180"/>
      <c r="M986" s="180"/>
      <c r="N986" s="180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</row>
    <row r="987">
      <c r="A987" s="180"/>
      <c r="B987" s="180"/>
      <c r="C987" s="180"/>
      <c r="D987" s="180"/>
      <c r="E987" s="180"/>
      <c r="F987" s="180"/>
      <c r="G987" s="180"/>
      <c r="H987" s="180"/>
      <c r="I987" s="180"/>
      <c r="J987" s="180"/>
      <c r="K987" s="180"/>
      <c r="L987" s="180"/>
      <c r="M987" s="180"/>
      <c r="N987" s="180"/>
      <c r="O987" s="180"/>
      <c r="P987" s="180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  <c r="AA987" s="180"/>
    </row>
    <row r="988">
      <c r="A988" s="180"/>
      <c r="B988" s="180"/>
      <c r="C988" s="180"/>
      <c r="D988" s="180"/>
      <c r="E988" s="180"/>
      <c r="F988" s="180"/>
      <c r="G988" s="180"/>
      <c r="H988" s="180"/>
      <c r="I988" s="180"/>
      <c r="J988" s="180"/>
      <c r="K988" s="180"/>
      <c r="L988" s="180"/>
      <c r="M988" s="180"/>
      <c r="N988" s="180"/>
      <c r="O988" s="180"/>
      <c r="P988" s="180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  <c r="AA988" s="180"/>
    </row>
    <row r="989">
      <c r="A989" s="180"/>
      <c r="B989" s="180"/>
      <c r="C989" s="180"/>
      <c r="D989" s="180"/>
      <c r="E989" s="180"/>
      <c r="F989" s="180"/>
      <c r="G989" s="180"/>
      <c r="H989" s="180"/>
      <c r="I989" s="180"/>
      <c r="J989" s="180"/>
      <c r="K989" s="180"/>
      <c r="L989" s="180"/>
      <c r="M989" s="180"/>
      <c r="N989" s="180"/>
      <c r="O989" s="180"/>
      <c r="P989" s="180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  <c r="AA989" s="180"/>
    </row>
    <row r="990">
      <c r="A990" s="180"/>
      <c r="B990" s="180"/>
      <c r="C990" s="180"/>
      <c r="D990" s="180"/>
      <c r="E990" s="180"/>
      <c r="F990" s="180"/>
      <c r="G990" s="180"/>
      <c r="H990" s="180"/>
      <c r="I990" s="180"/>
      <c r="J990" s="180"/>
      <c r="K990" s="180"/>
      <c r="L990" s="180"/>
      <c r="M990" s="180"/>
      <c r="N990" s="180"/>
      <c r="O990" s="180"/>
      <c r="P990" s="180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  <c r="AA990" s="180"/>
    </row>
    <row r="991">
      <c r="A991" s="180"/>
      <c r="B991" s="180"/>
      <c r="C991" s="180"/>
      <c r="D991" s="180"/>
      <c r="E991" s="180"/>
      <c r="F991" s="180"/>
      <c r="G991" s="180"/>
      <c r="H991" s="180"/>
      <c r="I991" s="180"/>
      <c r="J991" s="180"/>
      <c r="K991" s="180"/>
      <c r="L991" s="180"/>
      <c r="M991" s="180"/>
      <c r="N991" s="180"/>
      <c r="O991" s="180"/>
      <c r="P991" s="180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  <c r="AA991" s="180"/>
    </row>
    <row r="992">
      <c r="A992" s="180"/>
      <c r="B992" s="180"/>
      <c r="C992" s="180"/>
      <c r="D992" s="180"/>
      <c r="E992" s="180"/>
      <c r="F992" s="180"/>
      <c r="G992" s="180"/>
      <c r="H992" s="180"/>
      <c r="I992" s="180"/>
      <c r="J992" s="180"/>
      <c r="K992" s="180"/>
      <c r="L992" s="180"/>
      <c r="M992" s="180"/>
      <c r="N992" s="180"/>
      <c r="O992" s="180"/>
      <c r="P992" s="180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  <c r="AA992" s="180"/>
    </row>
    <row r="993">
      <c r="A993" s="180"/>
      <c r="B993" s="180"/>
      <c r="C993" s="180"/>
      <c r="D993" s="180"/>
      <c r="E993" s="180"/>
      <c r="F993" s="180"/>
      <c r="G993" s="180"/>
      <c r="H993" s="180"/>
      <c r="I993" s="180"/>
      <c r="J993" s="180"/>
      <c r="K993" s="180"/>
      <c r="L993" s="180"/>
      <c r="M993" s="180"/>
      <c r="N993" s="180"/>
      <c r="O993" s="180"/>
      <c r="P993" s="180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  <c r="AA993" s="180"/>
    </row>
    <row r="994">
      <c r="A994" s="180"/>
      <c r="B994" s="180"/>
      <c r="C994" s="180"/>
      <c r="D994" s="180"/>
      <c r="E994" s="180"/>
      <c r="F994" s="180"/>
      <c r="G994" s="180"/>
      <c r="H994" s="180"/>
      <c r="I994" s="180"/>
      <c r="J994" s="180"/>
      <c r="K994" s="180"/>
      <c r="L994" s="180"/>
      <c r="M994" s="180"/>
      <c r="N994" s="180"/>
      <c r="O994" s="180"/>
      <c r="P994" s="180"/>
      <c r="Q994" s="180"/>
      <c r="R994" s="180"/>
      <c r="S994" s="180"/>
      <c r="T994" s="180"/>
      <c r="U994" s="180"/>
      <c r="V994" s="180"/>
      <c r="W994" s="180"/>
      <c r="X994" s="180"/>
      <c r="Y994" s="180"/>
      <c r="Z994" s="180"/>
      <c r="AA994" s="180"/>
    </row>
    <row r="995">
      <c r="A995" s="180"/>
      <c r="B995" s="180"/>
      <c r="C995" s="180"/>
      <c r="D995" s="180"/>
      <c r="E995" s="180"/>
      <c r="F995" s="180"/>
      <c r="G995" s="180"/>
      <c r="H995" s="180"/>
      <c r="I995" s="180"/>
      <c r="J995" s="180"/>
      <c r="K995" s="180"/>
      <c r="L995" s="180"/>
      <c r="M995" s="180"/>
      <c r="N995" s="180"/>
      <c r="O995" s="180"/>
      <c r="P995" s="180"/>
      <c r="Q995" s="180"/>
      <c r="R995" s="180"/>
      <c r="S995" s="180"/>
      <c r="T995" s="180"/>
      <c r="U995" s="180"/>
      <c r="V995" s="180"/>
      <c r="W995" s="180"/>
      <c r="X995" s="180"/>
      <c r="Y995" s="180"/>
      <c r="Z995" s="180"/>
      <c r="AA995" s="180"/>
    </row>
    <row r="996">
      <c r="A996" s="180"/>
      <c r="B996" s="180"/>
      <c r="C996" s="180"/>
      <c r="D996" s="180"/>
      <c r="E996" s="180"/>
      <c r="F996" s="180"/>
      <c r="G996" s="180"/>
      <c r="H996" s="180"/>
      <c r="I996" s="180"/>
      <c r="J996" s="180"/>
      <c r="K996" s="180"/>
      <c r="L996" s="180"/>
      <c r="M996" s="180"/>
      <c r="N996" s="180"/>
      <c r="O996" s="180"/>
      <c r="P996" s="180"/>
      <c r="Q996" s="180"/>
      <c r="R996" s="180"/>
      <c r="S996" s="180"/>
      <c r="T996" s="180"/>
      <c r="U996" s="180"/>
      <c r="V996" s="180"/>
      <c r="W996" s="180"/>
      <c r="X996" s="180"/>
      <c r="Y996" s="180"/>
      <c r="Z996" s="180"/>
      <c r="AA996" s="180"/>
    </row>
    <row r="997">
      <c r="A997" s="180"/>
      <c r="B997" s="180"/>
      <c r="C997" s="180"/>
      <c r="D997" s="180"/>
      <c r="E997" s="180"/>
      <c r="F997" s="180"/>
      <c r="G997" s="180"/>
      <c r="H997" s="180"/>
      <c r="I997" s="180"/>
      <c r="J997" s="180"/>
      <c r="K997" s="180"/>
      <c r="L997" s="180"/>
      <c r="M997" s="180"/>
      <c r="N997" s="180"/>
      <c r="O997" s="180"/>
      <c r="P997" s="180"/>
      <c r="Q997" s="180"/>
      <c r="R997" s="180"/>
      <c r="S997" s="180"/>
      <c r="T997" s="180"/>
      <c r="U997" s="180"/>
      <c r="V997" s="180"/>
      <c r="W997" s="180"/>
      <c r="X997" s="180"/>
      <c r="Y997" s="180"/>
      <c r="Z997" s="180"/>
      <c r="AA997" s="180"/>
    </row>
    <row r="998">
      <c r="A998" s="180"/>
      <c r="B998" s="180"/>
      <c r="C998" s="180"/>
      <c r="D998" s="180"/>
      <c r="E998" s="180"/>
      <c r="F998" s="180"/>
      <c r="G998" s="180"/>
      <c r="H998" s="180"/>
      <c r="I998" s="180"/>
      <c r="J998" s="180"/>
      <c r="K998" s="180"/>
      <c r="L998" s="180"/>
      <c r="M998" s="180"/>
      <c r="N998" s="180"/>
      <c r="O998" s="180"/>
      <c r="P998" s="180"/>
      <c r="Q998" s="180"/>
      <c r="R998" s="180"/>
      <c r="S998" s="180"/>
      <c r="T998" s="180"/>
      <c r="U998" s="180"/>
      <c r="V998" s="180"/>
      <c r="W998" s="180"/>
      <c r="X998" s="180"/>
      <c r="Y998" s="180"/>
      <c r="Z998" s="180"/>
      <c r="AA998" s="180"/>
    </row>
    <row r="999">
      <c r="A999" s="180"/>
      <c r="B999" s="180"/>
      <c r="C999" s="180"/>
      <c r="D999" s="180"/>
      <c r="E999" s="180"/>
      <c r="F999" s="180"/>
      <c r="G999" s="180"/>
      <c r="H999" s="180"/>
      <c r="I999" s="180"/>
      <c r="J999" s="180"/>
      <c r="K999" s="180"/>
      <c r="L999" s="180"/>
      <c r="M999" s="180"/>
      <c r="N999" s="180"/>
      <c r="O999" s="180"/>
      <c r="P999" s="180"/>
      <c r="Q999" s="180"/>
      <c r="R999" s="180"/>
      <c r="S999" s="180"/>
      <c r="T999" s="180"/>
      <c r="U999" s="180"/>
      <c r="V999" s="180"/>
      <c r="W999" s="180"/>
      <c r="X999" s="180"/>
      <c r="Y999" s="180"/>
      <c r="Z999" s="180"/>
      <c r="AA999" s="180"/>
    </row>
    <row r="1000">
      <c r="A1000" s="180"/>
      <c r="B1000" s="180"/>
      <c r="C1000" s="180"/>
      <c r="D1000" s="180"/>
      <c r="E1000" s="180"/>
      <c r="F1000" s="180"/>
      <c r="G1000" s="180"/>
      <c r="H1000" s="180"/>
      <c r="I1000" s="180"/>
      <c r="J1000" s="180"/>
      <c r="K1000" s="180"/>
      <c r="L1000" s="180"/>
      <c r="M1000" s="180"/>
      <c r="N1000" s="180"/>
      <c r="O1000" s="180"/>
      <c r="P1000" s="180"/>
      <c r="Q1000" s="180"/>
      <c r="R1000" s="180"/>
      <c r="S1000" s="180"/>
      <c r="T1000" s="180"/>
      <c r="U1000" s="180"/>
      <c r="V1000" s="180"/>
      <c r="W1000" s="180"/>
      <c r="X1000" s="180"/>
      <c r="Y1000" s="180"/>
      <c r="Z1000" s="180"/>
      <c r="AA1000" s="180"/>
    </row>
    <row r="1001">
      <c r="A1001" s="180"/>
      <c r="B1001" s="180"/>
      <c r="C1001" s="180"/>
      <c r="D1001" s="180"/>
      <c r="E1001" s="180"/>
      <c r="F1001" s="180"/>
      <c r="G1001" s="180"/>
      <c r="H1001" s="180"/>
      <c r="I1001" s="180"/>
      <c r="J1001" s="180"/>
      <c r="K1001" s="180"/>
      <c r="L1001" s="180"/>
      <c r="M1001" s="180"/>
      <c r="N1001" s="180"/>
      <c r="O1001" s="180"/>
      <c r="P1001" s="180"/>
      <c r="Q1001" s="180"/>
      <c r="R1001" s="180"/>
      <c r="S1001" s="180"/>
      <c r="T1001" s="180"/>
      <c r="U1001" s="180"/>
      <c r="V1001" s="180"/>
      <c r="W1001" s="180"/>
      <c r="X1001" s="180"/>
      <c r="Y1001" s="180"/>
      <c r="Z1001" s="180"/>
      <c r="AA1001" s="180"/>
    </row>
    <row r="1002">
      <c r="A1002" s="180"/>
      <c r="B1002" s="180"/>
      <c r="C1002" s="180"/>
      <c r="D1002" s="180"/>
      <c r="E1002" s="180"/>
      <c r="F1002" s="180"/>
      <c r="G1002" s="180"/>
      <c r="H1002" s="180"/>
      <c r="I1002" s="180"/>
      <c r="J1002" s="180"/>
      <c r="K1002" s="180"/>
      <c r="L1002" s="180"/>
      <c r="M1002" s="180"/>
      <c r="N1002" s="180"/>
      <c r="O1002" s="180"/>
      <c r="P1002" s="180"/>
      <c r="Q1002" s="180"/>
      <c r="R1002" s="180"/>
      <c r="S1002" s="180"/>
      <c r="T1002" s="180"/>
      <c r="U1002" s="180"/>
      <c r="V1002" s="180"/>
      <c r="W1002" s="180"/>
      <c r="X1002" s="180"/>
      <c r="Y1002" s="180"/>
      <c r="Z1002" s="180"/>
      <c r="AA1002" s="180"/>
    </row>
    <row r="1003">
      <c r="A1003" s="180"/>
      <c r="B1003" s="180"/>
      <c r="C1003" s="180"/>
      <c r="D1003" s="180"/>
      <c r="E1003" s="180"/>
      <c r="F1003" s="180"/>
      <c r="G1003" s="180"/>
      <c r="H1003" s="180"/>
      <c r="I1003" s="180"/>
      <c r="J1003" s="180"/>
      <c r="K1003" s="180"/>
      <c r="L1003" s="180"/>
      <c r="M1003" s="180"/>
      <c r="N1003" s="180"/>
      <c r="O1003" s="180"/>
      <c r="P1003" s="180"/>
      <c r="Q1003" s="180"/>
      <c r="R1003" s="180"/>
      <c r="S1003" s="180"/>
      <c r="T1003" s="180"/>
      <c r="U1003" s="180"/>
      <c r="V1003" s="180"/>
      <c r="W1003" s="180"/>
      <c r="X1003" s="180"/>
      <c r="Y1003" s="180"/>
      <c r="Z1003" s="180"/>
      <c r="AA1003" s="180"/>
    </row>
  </sheetData>
  <hyperlinks>
    <hyperlink r:id="rId1" ref="A1"/>
    <hyperlink r:id="rId2" ref="O2"/>
    <hyperlink r:id="rId3" ref="O3"/>
    <hyperlink r:id="rId4" ref="P3"/>
    <hyperlink r:id="rId5" ref="Q3"/>
    <hyperlink r:id="rId6" ref="O4"/>
    <hyperlink r:id="rId7" ref="O5"/>
    <hyperlink r:id="rId8" ref="O6"/>
    <hyperlink r:id="rId9" ref="O7"/>
    <hyperlink r:id="rId10" ref="O8"/>
    <hyperlink r:id="rId11" ref="O9"/>
    <hyperlink r:id="rId12" ref="O10"/>
    <hyperlink r:id="rId13" ref="O11"/>
    <hyperlink r:id="rId14" ref="O12"/>
    <hyperlink r:id="rId15" ref="O13"/>
    <hyperlink r:id="rId16" ref="O14"/>
    <hyperlink r:id="rId17" ref="O15"/>
    <hyperlink r:id="rId18" ref="O16"/>
    <hyperlink r:id="rId19" ref="O17"/>
    <hyperlink r:id="rId20" ref="Q17"/>
    <hyperlink r:id="rId21" ref="O18"/>
    <hyperlink r:id="rId22" ref="O19"/>
    <hyperlink r:id="rId23" ref="O20"/>
    <hyperlink r:id="rId24" ref="O21"/>
    <hyperlink r:id="rId25" ref="O22"/>
    <hyperlink r:id="rId26" ref="P22"/>
    <hyperlink r:id="rId27" ref="Q22"/>
    <hyperlink r:id="rId28" ref="O23"/>
    <hyperlink r:id="rId29" ref="O24"/>
    <hyperlink r:id="rId30" ref="O25"/>
    <hyperlink r:id="rId31" ref="O26"/>
    <hyperlink r:id="rId32" ref="O27"/>
    <hyperlink r:id="rId33" ref="O28"/>
    <hyperlink r:id="rId34" ref="O29"/>
    <hyperlink r:id="rId35" ref="O30"/>
    <hyperlink r:id="rId36" ref="O31"/>
    <hyperlink r:id="rId37" ref="O32"/>
    <hyperlink r:id="rId38" ref="O33"/>
    <hyperlink r:id="rId39" ref="O34"/>
    <hyperlink r:id="rId40" ref="O35"/>
    <hyperlink r:id="rId41" ref="O36"/>
    <hyperlink r:id="rId42" ref="O37"/>
    <hyperlink r:id="rId43" ref="O38"/>
    <hyperlink r:id="rId44" ref="O39"/>
    <hyperlink r:id="rId45" ref="O40"/>
    <hyperlink r:id="rId46" ref="O41"/>
    <hyperlink r:id="rId47" ref="O42"/>
    <hyperlink r:id="rId48" ref="O43"/>
    <hyperlink r:id="rId49" ref="O44"/>
    <hyperlink r:id="rId50" ref="P44"/>
    <hyperlink r:id="rId51" ref="Q44"/>
    <hyperlink r:id="rId52" ref="O45"/>
    <hyperlink r:id="rId53" ref="O46"/>
    <hyperlink r:id="rId54" ref="O47"/>
    <hyperlink r:id="rId55" ref="O48"/>
    <hyperlink r:id="rId56" ref="O49"/>
    <hyperlink r:id="rId57" ref="O50"/>
    <hyperlink r:id="rId58" ref="O51"/>
    <hyperlink r:id="rId59" ref="O52"/>
    <hyperlink r:id="rId60" ref="O53"/>
    <hyperlink r:id="rId61" ref="O54"/>
    <hyperlink r:id="rId62" ref="O55"/>
    <hyperlink r:id="rId63" ref="O56"/>
    <hyperlink r:id="rId64" ref="O57"/>
    <hyperlink r:id="rId65" ref="O58"/>
    <hyperlink r:id="rId66" ref="O59"/>
    <hyperlink r:id="rId67" ref="P59"/>
    <hyperlink r:id="rId68" ref="Q59"/>
    <hyperlink r:id="rId69" ref="O60"/>
    <hyperlink r:id="rId70" ref="P60"/>
    <hyperlink r:id="rId71" ref="Q60"/>
    <hyperlink r:id="rId72" ref="O61"/>
    <hyperlink r:id="rId73" ref="O62"/>
    <hyperlink r:id="rId74" ref="O63"/>
    <hyperlink r:id="rId75" ref="O64"/>
    <hyperlink r:id="rId76" ref="P64"/>
    <hyperlink r:id="rId77" ref="Q64"/>
    <hyperlink r:id="rId78" ref="O65"/>
    <hyperlink r:id="rId79" ref="O66"/>
    <hyperlink r:id="rId80" ref="O67"/>
    <hyperlink r:id="rId81" ref="O68"/>
    <hyperlink r:id="rId82" ref="O69"/>
    <hyperlink r:id="rId83" ref="O70"/>
    <hyperlink r:id="rId84" ref="O71"/>
    <hyperlink r:id="rId85" ref="O72"/>
    <hyperlink r:id="rId86" ref="O73"/>
    <hyperlink r:id="rId87" ref="O74"/>
    <hyperlink r:id="rId88" ref="O75"/>
    <hyperlink r:id="rId89" ref="O76"/>
    <hyperlink r:id="rId90" ref="Q76"/>
    <hyperlink r:id="rId91" ref="O77"/>
    <hyperlink r:id="rId92" ref="O78"/>
    <hyperlink r:id="rId93" ref="O79"/>
    <hyperlink r:id="rId94" ref="Q79"/>
    <hyperlink r:id="rId95" ref="O80"/>
    <hyperlink r:id="rId96" ref="P80"/>
    <hyperlink r:id="rId97" ref="Q80"/>
    <hyperlink r:id="rId98" ref="O81"/>
    <hyperlink r:id="rId99" ref="O82"/>
    <hyperlink r:id="rId100" ref="O83"/>
    <hyperlink r:id="rId101" ref="O84"/>
    <hyperlink r:id="rId102" ref="O85"/>
    <hyperlink r:id="rId103" ref="O86"/>
    <hyperlink r:id="rId104" ref="O87"/>
    <hyperlink r:id="rId105" ref="O88"/>
    <hyperlink r:id="rId106" ref="O89"/>
    <hyperlink r:id="rId107" ref="O90"/>
    <hyperlink r:id="rId108" ref="O91"/>
    <hyperlink r:id="rId109" ref="P91"/>
    <hyperlink r:id="rId110" ref="Q91"/>
    <hyperlink r:id="rId111" ref="O92"/>
    <hyperlink r:id="rId112" ref="O93"/>
    <hyperlink r:id="rId113" ref="P93"/>
    <hyperlink r:id="rId114" ref="Q93"/>
    <hyperlink r:id="rId115" ref="O94"/>
    <hyperlink r:id="rId116" ref="P94"/>
    <hyperlink r:id="rId117" ref="Q94"/>
    <hyperlink r:id="rId118" ref="O95"/>
    <hyperlink r:id="rId119" ref="P95"/>
    <hyperlink r:id="rId120" ref="Q95"/>
    <hyperlink r:id="rId121" ref="O96"/>
    <hyperlink r:id="rId122" ref="Q96"/>
    <hyperlink r:id="rId123" ref="O97"/>
    <hyperlink r:id="rId124" ref="O98"/>
    <hyperlink r:id="rId125" ref="O99"/>
    <hyperlink r:id="rId126" ref="O100"/>
    <hyperlink r:id="rId127" ref="O101"/>
    <hyperlink r:id="rId128" ref="O102"/>
    <hyperlink r:id="rId129" ref="O103"/>
    <hyperlink r:id="rId130" ref="O104"/>
    <hyperlink r:id="rId131" ref="O105"/>
    <hyperlink r:id="rId132" ref="O106"/>
    <hyperlink r:id="rId133" ref="O107"/>
    <hyperlink r:id="rId134" ref="O108"/>
    <hyperlink r:id="rId135" ref="P108"/>
    <hyperlink r:id="rId136" ref="Q108"/>
    <hyperlink r:id="rId137" ref="O109"/>
    <hyperlink r:id="rId138" ref="O110"/>
    <hyperlink r:id="rId139" ref="O111"/>
    <hyperlink r:id="rId140" ref="O112"/>
    <hyperlink r:id="rId141" ref="O113"/>
    <hyperlink r:id="rId142" ref="O114"/>
    <hyperlink r:id="rId143" ref="O115"/>
    <hyperlink r:id="rId144" ref="O116"/>
    <hyperlink r:id="rId145" ref="O117"/>
    <hyperlink r:id="rId146" ref="O118"/>
    <hyperlink r:id="rId147" ref="O119"/>
    <hyperlink r:id="rId148" ref="O120"/>
    <hyperlink r:id="rId149" ref="O121"/>
    <hyperlink r:id="rId150" ref="O122"/>
    <hyperlink r:id="rId151" ref="Q122"/>
    <hyperlink r:id="rId152" ref="O123"/>
    <hyperlink r:id="rId153" ref="O124"/>
    <hyperlink r:id="rId154" ref="O125"/>
    <hyperlink r:id="rId155" ref="O126"/>
    <hyperlink r:id="rId156" ref="O127"/>
    <hyperlink r:id="rId157" ref="O128"/>
    <hyperlink r:id="rId158" ref="O129"/>
    <hyperlink r:id="rId159" ref="O130"/>
    <hyperlink r:id="rId160" ref="O131"/>
    <hyperlink r:id="rId161" ref="O132"/>
    <hyperlink r:id="rId162" ref="O133"/>
    <hyperlink r:id="rId163" ref="O134"/>
    <hyperlink r:id="rId164" ref="O135"/>
    <hyperlink r:id="rId165" ref="O136"/>
    <hyperlink r:id="rId166" ref="O137"/>
    <hyperlink r:id="rId167" ref="O138"/>
    <hyperlink r:id="rId168" ref="O139"/>
    <hyperlink r:id="rId169" ref="O140"/>
    <hyperlink r:id="rId170" ref="O141"/>
    <hyperlink r:id="rId171" ref="O142"/>
    <hyperlink r:id="rId172" ref="P142"/>
    <hyperlink r:id="rId173" ref="Q142"/>
    <hyperlink r:id="rId174" ref="O143"/>
    <hyperlink r:id="rId175" ref="O144"/>
    <hyperlink r:id="rId176" ref="O145"/>
    <hyperlink r:id="rId177" ref="O146"/>
    <hyperlink r:id="rId178" ref="O147"/>
    <hyperlink r:id="rId179" ref="O148"/>
    <hyperlink r:id="rId180" ref="P148"/>
    <hyperlink r:id="rId181" ref="Q148"/>
    <hyperlink r:id="rId182" ref="O149"/>
    <hyperlink r:id="rId183" ref="O150"/>
    <hyperlink r:id="rId184" ref="O151"/>
  </hyperlinks>
  <drawing r:id="rId18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43"/>
    <col customWidth="1" min="2" max="2" width="13.14"/>
    <col customWidth="1" min="3" max="3" width="30.0"/>
    <col customWidth="1" min="4" max="4" width="46.57"/>
    <col customWidth="1" min="5" max="5" width="34.14"/>
    <col customWidth="1" min="6" max="6" width="14.43"/>
    <col customWidth="1" min="7" max="7" width="14.14"/>
    <col customWidth="1" min="8" max="8" width="6.57"/>
    <col customWidth="1" min="9" max="9" width="16.86"/>
    <col customWidth="1" min="10" max="10" width="19.43"/>
    <col customWidth="1" min="11" max="11" width="16.86"/>
    <col customWidth="1" min="12" max="12" width="7.43"/>
    <col customWidth="1" min="13" max="13" width="13.14"/>
    <col customWidth="1" min="14" max="14" width="4.86"/>
    <col customWidth="1" min="15" max="16" width="48.29"/>
    <col customWidth="1" min="17" max="17" width="41.86"/>
  </cols>
  <sheetData>
    <row r="1">
      <c r="A1" s="179" t="s">
        <v>17</v>
      </c>
      <c r="B1" s="25" t="s">
        <v>18</v>
      </c>
      <c r="C1" s="26" t="s">
        <v>19</v>
      </c>
      <c r="D1" s="27" t="s">
        <v>20</v>
      </c>
      <c r="E1" s="28" t="s">
        <v>21</v>
      </c>
      <c r="F1" s="28" t="s">
        <v>22</v>
      </c>
      <c r="G1" s="28" t="s">
        <v>23</v>
      </c>
      <c r="H1" s="28" t="s">
        <v>24</v>
      </c>
      <c r="I1" s="29" t="s">
        <v>25</v>
      </c>
      <c r="J1" s="29" t="s">
        <v>26</v>
      </c>
      <c r="K1" s="30" t="s">
        <v>27</v>
      </c>
      <c r="L1" s="26" t="s">
        <v>28</v>
      </c>
      <c r="M1" s="31" t="s">
        <v>29</v>
      </c>
      <c r="N1" s="26" t="s">
        <v>30</v>
      </c>
      <c r="O1" s="32" t="s">
        <v>31</v>
      </c>
      <c r="P1" s="32" t="s">
        <v>32</v>
      </c>
      <c r="Q1" s="32" t="s">
        <v>33</v>
      </c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>
      <c r="A2" s="181">
        <v>1.0</v>
      </c>
      <c r="B2" s="34" t="s">
        <v>59</v>
      </c>
      <c r="C2" s="35" t="s">
        <v>35</v>
      </c>
      <c r="D2" s="34" t="s">
        <v>60</v>
      </c>
      <c r="E2" s="34" t="s">
        <v>61</v>
      </c>
      <c r="F2" s="36" t="s">
        <v>38</v>
      </c>
      <c r="G2" s="36" t="s">
        <v>39</v>
      </c>
      <c r="H2" s="43" t="s">
        <v>47</v>
      </c>
      <c r="I2" s="37">
        <v>44088.0</v>
      </c>
      <c r="J2" s="37">
        <v>44141.0</v>
      </c>
      <c r="K2" s="38">
        <v>44185.0</v>
      </c>
      <c r="L2" s="39" t="s">
        <v>28</v>
      </c>
      <c r="M2" s="39" t="s">
        <v>49</v>
      </c>
      <c r="N2" s="40" t="s">
        <v>42</v>
      </c>
      <c r="O2" s="41" t="s">
        <v>62</v>
      </c>
      <c r="P2" s="44" t="s">
        <v>63</v>
      </c>
      <c r="Q2" s="44" t="s">
        <v>64</v>
      </c>
      <c r="R2" s="180"/>
      <c r="S2" s="180"/>
      <c r="T2" s="180"/>
      <c r="U2" s="180"/>
      <c r="V2" s="180"/>
      <c r="W2" s="180"/>
      <c r="X2" s="180"/>
      <c r="Y2" s="180"/>
      <c r="Z2" s="180"/>
      <c r="AA2" s="180"/>
    </row>
    <row r="3">
      <c r="A3" s="181">
        <v>2.0</v>
      </c>
      <c r="B3" s="34" t="s">
        <v>69</v>
      </c>
      <c r="C3" s="35" t="s">
        <v>35</v>
      </c>
      <c r="D3" s="35" t="s">
        <v>70</v>
      </c>
      <c r="E3" s="34" t="s">
        <v>71</v>
      </c>
      <c r="F3" s="36" t="s">
        <v>38</v>
      </c>
      <c r="G3" s="43" t="s">
        <v>4</v>
      </c>
      <c r="H3" s="43" t="s">
        <v>47</v>
      </c>
      <c r="I3" s="37">
        <v>44088.0</v>
      </c>
      <c r="J3" s="37">
        <v>44169.0</v>
      </c>
      <c r="K3" s="38">
        <v>44185.0</v>
      </c>
      <c r="L3" s="39" t="s">
        <v>48</v>
      </c>
      <c r="M3" s="39" t="s">
        <v>49</v>
      </c>
      <c r="N3" s="39" t="s">
        <v>50</v>
      </c>
      <c r="O3" s="45" t="s">
        <v>72</v>
      </c>
      <c r="P3" s="46" t="str">
        <f>HYPERLINK("https://nptel.ac.in/noc/courses/noc18/SEM2/noc18-ae05","https://nptel.ac.in/noc/courses/noc18/SEM2/noc18-ae05")</f>
        <v>https://nptel.ac.in/noc/courses/noc18/SEM2/noc18-ae05</v>
      </c>
      <c r="Q3" s="46" t="str">
        <f>HYPERLINK("https://nptel.ac.in/courses/101/104/101104063/","https://nptel.ac.in/courses/101/104/101104063/")</f>
        <v>https://nptel.ac.in/courses/101/104/101104063/</v>
      </c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>
      <c r="A4" s="181">
        <v>3.0</v>
      </c>
      <c r="B4" s="34" t="s">
        <v>80</v>
      </c>
      <c r="C4" s="35" t="s">
        <v>35</v>
      </c>
      <c r="D4" s="47" t="s">
        <v>81</v>
      </c>
      <c r="E4" s="47" t="s">
        <v>82</v>
      </c>
      <c r="F4" s="48" t="s">
        <v>83</v>
      </c>
      <c r="G4" s="43" t="s">
        <v>4</v>
      </c>
      <c r="H4" s="43" t="s">
        <v>47</v>
      </c>
      <c r="I4" s="37">
        <v>44088.0</v>
      </c>
      <c r="J4" s="37">
        <v>44169.0</v>
      </c>
      <c r="K4" s="38">
        <v>44185.0</v>
      </c>
      <c r="L4" s="39" t="s">
        <v>48</v>
      </c>
      <c r="M4" s="39" t="s">
        <v>49</v>
      </c>
      <c r="N4" s="39" t="s">
        <v>50</v>
      </c>
      <c r="O4" s="45" t="s">
        <v>84</v>
      </c>
      <c r="P4" s="46" t="str">
        <f>HYPERLINK("https://nptel.ac.in/noc/courses/noc19/SEM2/noc19-ae05","https://nptel.ac.in/noc/courses/noc19/SEM2/noc19-ae05")</f>
        <v>https://nptel.ac.in/noc/courses/noc19/SEM2/noc19-ae05</v>
      </c>
      <c r="Q4" s="46" t="str">
        <f>HYPERLINK("https://nptel.ac.in/courses/101/101/101101079/","https://nptel.ac.in/courses/101/101/101101079/")</f>
        <v>https://nptel.ac.in/courses/101/101/101101079/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>
      <c r="A5" s="181">
        <v>4.0</v>
      </c>
      <c r="B5" s="34" t="s">
        <v>85</v>
      </c>
      <c r="C5" s="49" t="s">
        <v>35</v>
      </c>
      <c r="D5" s="50" t="s">
        <v>86</v>
      </c>
      <c r="E5" s="51" t="s">
        <v>87</v>
      </c>
      <c r="F5" s="52" t="s">
        <v>38</v>
      </c>
      <c r="G5" s="43" t="s">
        <v>4</v>
      </c>
      <c r="H5" s="52" t="s">
        <v>40</v>
      </c>
      <c r="I5" s="37">
        <v>44088.0</v>
      </c>
      <c r="J5" s="37">
        <v>44169.0</v>
      </c>
      <c r="K5" s="38">
        <v>44185.0</v>
      </c>
      <c r="L5" s="39" t="s">
        <v>28</v>
      </c>
      <c r="M5" s="39" t="s">
        <v>29</v>
      </c>
      <c r="N5" s="40" t="s">
        <v>42</v>
      </c>
      <c r="O5" s="45" t="s">
        <v>88</v>
      </c>
      <c r="P5" s="53"/>
      <c r="Q5" s="53"/>
      <c r="R5" s="180"/>
      <c r="S5" s="180"/>
      <c r="T5" s="180"/>
      <c r="U5" s="180"/>
      <c r="V5" s="180"/>
      <c r="W5" s="180"/>
      <c r="X5" s="180"/>
      <c r="Y5" s="180"/>
      <c r="Z5" s="180"/>
      <c r="AA5" s="180"/>
    </row>
    <row r="6">
      <c r="A6" s="181">
        <v>5.0</v>
      </c>
      <c r="B6" s="34" t="s">
        <v>102</v>
      </c>
      <c r="C6" s="56" t="s">
        <v>93</v>
      </c>
      <c r="D6" s="56" t="s">
        <v>103</v>
      </c>
      <c r="E6" s="56" t="s">
        <v>99</v>
      </c>
      <c r="F6" s="43" t="s">
        <v>57</v>
      </c>
      <c r="G6" s="43" t="s">
        <v>4</v>
      </c>
      <c r="H6" s="43" t="s">
        <v>47</v>
      </c>
      <c r="I6" s="37">
        <v>44088.0</v>
      </c>
      <c r="J6" s="37">
        <v>44169.0</v>
      </c>
      <c r="K6" s="38">
        <v>44185.0</v>
      </c>
      <c r="L6" s="39" t="s">
        <v>28</v>
      </c>
      <c r="M6" s="39" t="s">
        <v>29</v>
      </c>
      <c r="N6" s="40" t="s">
        <v>42</v>
      </c>
      <c r="O6" s="45" t="s">
        <v>104</v>
      </c>
      <c r="P6" s="46" t="str">
        <f>HYPERLINK("https://nptel.ac.in/noc/courses/noc19/SEM2/noc19-ag06","https://nptel.ac.in/noc/courses/noc19/SEM2/noc19-ag06")</f>
        <v>https://nptel.ac.in/noc/courses/noc19/SEM2/noc19-ag06</v>
      </c>
      <c r="Q6" s="46" t="str">
        <f>HYPERLINK("https://nptel.ac.in/courses/126/105/126105018/","https://nptel.ac.in/courses/126/105/126105018/")</f>
        <v>https://nptel.ac.in/courses/126/105/126105018/</v>
      </c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7">
      <c r="A7" s="181">
        <v>6.0</v>
      </c>
      <c r="B7" s="34" t="s">
        <v>105</v>
      </c>
      <c r="C7" s="56" t="s">
        <v>93</v>
      </c>
      <c r="D7" s="56" t="s">
        <v>106</v>
      </c>
      <c r="E7" s="56" t="s">
        <v>107</v>
      </c>
      <c r="F7" s="43" t="s">
        <v>57</v>
      </c>
      <c r="G7" s="43" t="s">
        <v>4</v>
      </c>
      <c r="H7" s="43" t="s">
        <v>47</v>
      </c>
      <c r="I7" s="37">
        <v>44088.0</v>
      </c>
      <c r="J7" s="37">
        <v>44169.0</v>
      </c>
      <c r="K7" s="38">
        <v>44185.0</v>
      </c>
      <c r="L7" s="39" t="s">
        <v>48</v>
      </c>
      <c r="M7" s="39" t="s">
        <v>49</v>
      </c>
      <c r="N7" s="39" t="s">
        <v>50</v>
      </c>
      <c r="O7" s="45" t="s">
        <v>108</v>
      </c>
      <c r="P7" s="46" t="str">
        <f>HYPERLINK("https://nptel.ac.in/noc/courses/noc19/SEM2/noc19-ag03","https://nptel.ac.in/noc/courses/noc19/SEM2/noc19-ag03")</f>
        <v>https://nptel.ac.in/noc/courses/noc19/SEM2/noc19-ag03</v>
      </c>
      <c r="Q7" s="46" t="str">
        <f>HYPERLINK("https://nptel.ac.in/courses/126/105/126105010/","https://nptel.ac.in/courses/126/105/126105010/")</f>
        <v>https://nptel.ac.in/courses/126/105/126105010/</v>
      </c>
      <c r="R7" s="180"/>
      <c r="S7" s="180"/>
      <c r="T7" s="180"/>
      <c r="U7" s="180"/>
      <c r="V7" s="180"/>
      <c r="W7" s="180"/>
      <c r="X7" s="180"/>
      <c r="Y7" s="180"/>
      <c r="Z7" s="180"/>
      <c r="AA7" s="180"/>
    </row>
    <row r="8">
      <c r="A8" s="181">
        <v>7.0</v>
      </c>
      <c r="B8" s="34" t="s">
        <v>113</v>
      </c>
      <c r="C8" s="56" t="s">
        <v>93</v>
      </c>
      <c r="D8" s="56" t="s">
        <v>114</v>
      </c>
      <c r="E8" s="47" t="s">
        <v>115</v>
      </c>
      <c r="F8" s="43" t="s">
        <v>57</v>
      </c>
      <c r="G8" s="43" t="s">
        <v>4</v>
      </c>
      <c r="H8" s="43" t="s">
        <v>47</v>
      </c>
      <c r="I8" s="37">
        <v>44088.0</v>
      </c>
      <c r="J8" s="37">
        <v>44169.0</v>
      </c>
      <c r="K8" s="38">
        <v>44185.0</v>
      </c>
      <c r="L8" s="39" t="s">
        <v>48</v>
      </c>
      <c r="M8" s="39" t="s">
        <v>49</v>
      </c>
      <c r="N8" s="39" t="s">
        <v>50</v>
      </c>
      <c r="O8" s="45" t="s">
        <v>116</v>
      </c>
      <c r="P8" s="46" t="str">
        <f>HYPERLINK("https://nptel.ac.in/noc/courses/noc19/SEM2/noc19-ag01","https://nptel.ac.in/noc/courses/noc19/SEM2/noc19-ag01")</f>
        <v>https://nptel.ac.in/noc/courses/noc19/SEM2/noc19-ag01</v>
      </c>
      <c r="Q8" s="46" t="str">
        <f>HYPERLINK("https://nptel.ac.in/courses/126/105/126105009/","https://nptel.ac.in/courses/126/105/126105009/")</f>
        <v>https://nptel.ac.in/courses/126/105/126105009/</v>
      </c>
      <c r="R8" s="180"/>
      <c r="S8" s="180"/>
      <c r="T8" s="180"/>
      <c r="U8" s="180"/>
      <c r="V8" s="180"/>
      <c r="W8" s="180"/>
      <c r="X8" s="180"/>
      <c r="Y8" s="180"/>
      <c r="Z8" s="180"/>
      <c r="AA8" s="180"/>
    </row>
    <row r="9">
      <c r="A9" s="181">
        <v>8.0</v>
      </c>
      <c r="B9" s="34" t="s">
        <v>122</v>
      </c>
      <c r="C9" s="56" t="s">
        <v>123</v>
      </c>
      <c r="D9" s="56" t="s">
        <v>124</v>
      </c>
      <c r="E9" s="56" t="s">
        <v>125</v>
      </c>
      <c r="F9" s="43" t="s">
        <v>126</v>
      </c>
      <c r="G9" s="43" t="s">
        <v>4</v>
      </c>
      <c r="H9" s="43" t="s">
        <v>47</v>
      </c>
      <c r="I9" s="37">
        <v>44088.0</v>
      </c>
      <c r="J9" s="37">
        <v>44169.0</v>
      </c>
      <c r="K9" s="38">
        <v>44185.0</v>
      </c>
      <c r="L9" s="39" t="s">
        <v>48</v>
      </c>
      <c r="M9" s="39" t="s">
        <v>49</v>
      </c>
      <c r="N9" s="39" t="s">
        <v>50</v>
      </c>
      <c r="O9" s="45" t="s">
        <v>127</v>
      </c>
      <c r="P9" s="46" t="str">
        <f>HYPERLINK("https://nptel.ac.in/noc/courses/noc19/SEM2/noc19-me41","https://nptel.ac.in/noc/courses/noc19/SEM2/noc19-me41")</f>
        <v>https://nptel.ac.in/noc/courses/noc19/SEM2/noc19-me41</v>
      </c>
      <c r="Q9" s="46" t="str">
        <f>HYPERLINK("https://nptel.ac.in/courses/112/106/112106286/","https://nptel.ac.in/courses/112/106/112106286/")</f>
        <v>https://nptel.ac.in/courses/112/106/112106286/</v>
      </c>
      <c r="R9" s="180"/>
      <c r="S9" s="180"/>
      <c r="T9" s="180"/>
      <c r="U9" s="180"/>
      <c r="V9" s="180"/>
      <c r="W9" s="180"/>
      <c r="X9" s="180"/>
      <c r="Y9" s="180"/>
      <c r="Z9" s="180"/>
      <c r="AA9" s="180"/>
    </row>
    <row r="10">
      <c r="A10" s="181">
        <v>9.0</v>
      </c>
      <c r="B10" s="34" t="s">
        <v>136</v>
      </c>
      <c r="C10" s="47" t="s">
        <v>132</v>
      </c>
      <c r="D10" s="34" t="s">
        <v>137</v>
      </c>
      <c r="E10" s="34" t="s">
        <v>138</v>
      </c>
      <c r="F10" s="43" t="s">
        <v>57</v>
      </c>
      <c r="G10" s="43" t="s">
        <v>4</v>
      </c>
      <c r="H10" s="43" t="s">
        <v>40</v>
      </c>
      <c r="I10" s="37">
        <v>44088.0</v>
      </c>
      <c r="J10" s="37">
        <v>44169.0</v>
      </c>
      <c r="K10" s="38">
        <v>44185.0</v>
      </c>
      <c r="L10" s="39" t="s">
        <v>48</v>
      </c>
      <c r="M10" s="39" t="s">
        <v>41</v>
      </c>
      <c r="N10" s="40" t="s">
        <v>42</v>
      </c>
      <c r="O10" s="45" t="s">
        <v>139</v>
      </c>
      <c r="P10" s="42"/>
      <c r="Q10" s="42"/>
      <c r="R10" s="180"/>
      <c r="S10" s="180"/>
      <c r="T10" s="180"/>
      <c r="U10" s="180"/>
      <c r="V10" s="180"/>
      <c r="W10" s="180"/>
      <c r="X10" s="180"/>
      <c r="Y10" s="180"/>
      <c r="Z10" s="180"/>
      <c r="AA10" s="180"/>
    </row>
    <row r="11">
      <c r="A11" s="181">
        <v>10.0</v>
      </c>
      <c r="B11" s="34" t="s">
        <v>153</v>
      </c>
      <c r="C11" s="47" t="s">
        <v>132</v>
      </c>
      <c r="D11" s="35" t="s">
        <v>154</v>
      </c>
      <c r="E11" s="34" t="s">
        <v>155</v>
      </c>
      <c r="F11" s="36" t="s">
        <v>57</v>
      </c>
      <c r="G11" s="36" t="s">
        <v>39</v>
      </c>
      <c r="H11" s="36" t="s">
        <v>40</v>
      </c>
      <c r="I11" s="37">
        <v>44088.0</v>
      </c>
      <c r="J11" s="37">
        <v>44141.0</v>
      </c>
      <c r="K11" s="38">
        <v>44185.0</v>
      </c>
      <c r="L11" s="39" t="s">
        <v>28</v>
      </c>
      <c r="M11" s="39" t="s">
        <v>49</v>
      </c>
      <c r="N11" s="40" t="s">
        <v>42</v>
      </c>
      <c r="O11" s="45" t="s">
        <v>156</v>
      </c>
      <c r="P11" s="42"/>
      <c r="Q11" s="42"/>
      <c r="R11" s="180"/>
      <c r="S11" s="180"/>
      <c r="T11" s="180"/>
      <c r="U11" s="180"/>
      <c r="V11" s="180"/>
      <c r="W11" s="180"/>
      <c r="X11" s="180"/>
      <c r="Y11" s="180"/>
      <c r="Z11" s="180"/>
      <c r="AA11" s="180"/>
    </row>
    <row r="12">
      <c r="A12" s="181">
        <v>11.0</v>
      </c>
      <c r="B12" s="34" t="s">
        <v>157</v>
      </c>
      <c r="C12" s="47" t="s">
        <v>132</v>
      </c>
      <c r="D12" s="35" t="s">
        <v>158</v>
      </c>
      <c r="E12" s="35" t="s">
        <v>159</v>
      </c>
      <c r="F12" s="36" t="s">
        <v>57</v>
      </c>
      <c r="G12" s="43" t="s">
        <v>4</v>
      </c>
      <c r="H12" s="36" t="s">
        <v>40</v>
      </c>
      <c r="I12" s="37">
        <v>44088.0</v>
      </c>
      <c r="J12" s="37">
        <v>44169.0</v>
      </c>
      <c r="K12" s="38">
        <v>44185.0</v>
      </c>
      <c r="L12" s="39" t="s">
        <v>28</v>
      </c>
      <c r="M12" s="39" t="s">
        <v>49</v>
      </c>
      <c r="N12" s="40" t="s">
        <v>42</v>
      </c>
      <c r="O12" s="45" t="s">
        <v>160</v>
      </c>
      <c r="P12" s="42"/>
      <c r="Q12" s="42"/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>
      <c r="A13" s="181">
        <v>12.0</v>
      </c>
      <c r="B13" s="34" t="s">
        <v>165</v>
      </c>
      <c r="C13" s="47" t="s">
        <v>132</v>
      </c>
      <c r="D13" s="58" t="s">
        <v>166</v>
      </c>
      <c r="E13" s="59" t="s">
        <v>167</v>
      </c>
      <c r="F13" s="36" t="s">
        <v>147</v>
      </c>
      <c r="G13" s="36" t="s">
        <v>39</v>
      </c>
      <c r="H13" s="43" t="s">
        <v>47</v>
      </c>
      <c r="I13" s="37">
        <v>44088.0</v>
      </c>
      <c r="J13" s="37">
        <v>44141.0</v>
      </c>
      <c r="K13" s="38">
        <v>44185.0</v>
      </c>
      <c r="L13" s="39" t="s">
        <v>28</v>
      </c>
      <c r="M13" s="39" t="s">
        <v>41</v>
      </c>
      <c r="N13" s="40" t="s">
        <v>42</v>
      </c>
      <c r="O13" s="45" t="s">
        <v>168</v>
      </c>
      <c r="P13" s="46" t="str">
        <f>HYPERLINK("https://nptel.ac.in/noc/courses/noc19/SEM2/noc19-ar12","https://nptel.ac.in/noc/courses/noc19/SEM2/noc19-ar12")</f>
        <v>https://nptel.ac.in/noc/courses/noc19/SEM2/noc19-ar12</v>
      </c>
      <c r="Q13" s="46" t="str">
        <f>HYPERLINK("https://nptel.ac.in/courses/124/107/124107010/","https://nptel.ac.in/courses/124/107/124107010/")</f>
        <v>https://nptel.ac.in/courses/124/107/124107010/</v>
      </c>
      <c r="R13" s="180"/>
      <c r="S13" s="180"/>
      <c r="T13" s="180"/>
      <c r="U13" s="180"/>
      <c r="V13" s="180"/>
      <c r="W13" s="180"/>
      <c r="X13" s="180"/>
      <c r="Y13" s="180"/>
      <c r="Z13" s="180"/>
      <c r="AA13" s="180"/>
    </row>
    <row r="14">
      <c r="A14" s="181">
        <v>13.0</v>
      </c>
      <c r="B14" s="34" t="s">
        <v>180</v>
      </c>
      <c r="C14" s="56" t="s">
        <v>181</v>
      </c>
      <c r="D14" s="47" t="s">
        <v>182</v>
      </c>
      <c r="E14" s="35" t="s">
        <v>183</v>
      </c>
      <c r="F14" s="36" t="s">
        <v>83</v>
      </c>
      <c r="G14" s="43" t="s">
        <v>4</v>
      </c>
      <c r="H14" s="43" t="s">
        <v>47</v>
      </c>
      <c r="I14" s="37">
        <v>44088.0</v>
      </c>
      <c r="J14" s="37">
        <v>44169.0</v>
      </c>
      <c r="K14" s="38">
        <v>44185.0</v>
      </c>
      <c r="L14" s="39" t="s">
        <v>28</v>
      </c>
      <c r="M14" s="39" t="s">
        <v>41</v>
      </c>
      <c r="N14" s="40" t="s">
        <v>42</v>
      </c>
      <c r="O14" s="45" t="s">
        <v>184</v>
      </c>
      <c r="P14" s="46" t="str">
        <f>HYPERLINK("https://nptel.ac.in/noc/courses/noc19/SEM2/noc19-bt26","https://nptel.ac.in/noc/courses/noc19/SEM2/noc19-bt26")</f>
        <v>https://nptel.ac.in/noc/courses/noc19/SEM2/noc19-bt26</v>
      </c>
      <c r="Q14" s="46" t="str">
        <f>HYPERLINK("https://nptel.ac.in/courses/102/101/102101076/","https://nptel.ac.in/courses/102/101/102101076/")</f>
        <v>https://nptel.ac.in/courses/102/101/102101076/</v>
      </c>
      <c r="R14" s="180"/>
      <c r="S14" s="180"/>
      <c r="T14" s="180"/>
      <c r="U14" s="180"/>
      <c r="V14" s="180"/>
      <c r="W14" s="180"/>
      <c r="X14" s="180"/>
      <c r="Y14" s="180"/>
      <c r="Z14" s="180"/>
      <c r="AA14" s="180"/>
    </row>
    <row r="15">
      <c r="A15" s="181">
        <v>14.0</v>
      </c>
      <c r="B15" s="34" t="s">
        <v>192</v>
      </c>
      <c r="C15" s="56" t="s">
        <v>181</v>
      </c>
      <c r="D15" s="56" t="s">
        <v>193</v>
      </c>
      <c r="E15" s="47" t="s">
        <v>194</v>
      </c>
      <c r="F15" s="43" t="s">
        <v>57</v>
      </c>
      <c r="G15" s="43" t="s">
        <v>174</v>
      </c>
      <c r="H15" s="43" t="s">
        <v>47</v>
      </c>
      <c r="I15" s="37">
        <v>44088.0</v>
      </c>
      <c r="J15" s="37">
        <v>44113.0</v>
      </c>
      <c r="K15" s="38">
        <v>44185.0</v>
      </c>
      <c r="L15" s="39" t="s">
        <v>28</v>
      </c>
      <c r="M15" s="39" t="s">
        <v>41</v>
      </c>
      <c r="N15" s="40" t="s">
        <v>42</v>
      </c>
      <c r="O15" s="45" t="s">
        <v>195</v>
      </c>
      <c r="P15" s="46" t="str">
        <f>HYPERLINK("https://nptel.ac.in/noc/courses/noc19/SEM2/noc19-bt27","https://nptel.ac.in/noc/courses/noc19/SEM2/noc19-bt27")</f>
        <v>https://nptel.ac.in/noc/courses/noc19/SEM2/noc19-bt27</v>
      </c>
      <c r="Q15" s="46" t="str">
        <f>HYPERLINK("https://nptel.ac.in/courses/102/105/102105068/","https://nptel.ac.in/courses/102/105/102105068/")</f>
        <v>https://nptel.ac.in/courses/102/105/102105068/</v>
      </c>
      <c r="R15" s="180"/>
      <c r="S15" s="180"/>
      <c r="T15" s="180"/>
      <c r="U15" s="180"/>
      <c r="V15" s="180"/>
      <c r="W15" s="180"/>
      <c r="X15" s="180"/>
      <c r="Y15" s="180"/>
      <c r="Z15" s="180"/>
      <c r="AA15" s="180"/>
    </row>
    <row r="16">
      <c r="A16" s="181">
        <v>15.0</v>
      </c>
      <c r="B16" s="34" t="s">
        <v>227</v>
      </c>
      <c r="C16" s="56" t="s">
        <v>181</v>
      </c>
      <c r="D16" s="47" t="s">
        <v>228</v>
      </c>
      <c r="E16" s="62" t="s">
        <v>229</v>
      </c>
      <c r="F16" s="48" t="s">
        <v>120</v>
      </c>
      <c r="G16" s="43" t="s">
        <v>4</v>
      </c>
      <c r="H16" s="43" t="s">
        <v>40</v>
      </c>
      <c r="I16" s="37">
        <v>44088.0</v>
      </c>
      <c r="J16" s="37">
        <v>44169.0</v>
      </c>
      <c r="K16" s="38">
        <v>44185.0</v>
      </c>
      <c r="L16" s="39" t="s">
        <v>100</v>
      </c>
      <c r="M16" s="39" t="s">
        <v>41</v>
      </c>
      <c r="N16" s="40" t="s">
        <v>42</v>
      </c>
      <c r="O16" s="45" t="s">
        <v>230</v>
      </c>
      <c r="P16" s="42"/>
      <c r="Q16" s="42"/>
      <c r="R16" s="180"/>
      <c r="S16" s="180"/>
      <c r="T16" s="180"/>
      <c r="U16" s="180"/>
      <c r="V16" s="180"/>
      <c r="W16" s="180"/>
      <c r="X16" s="180"/>
      <c r="Y16" s="180"/>
      <c r="Z16" s="180"/>
      <c r="AA16" s="180"/>
    </row>
    <row r="17">
      <c r="A17" s="181">
        <v>16.0</v>
      </c>
      <c r="B17" s="34" t="s">
        <v>234</v>
      </c>
      <c r="C17" s="56" t="s">
        <v>181</v>
      </c>
      <c r="D17" s="56" t="s">
        <v>235</v>
      </c>
      <c r="E17" s="56" t="s">
        <v>236</v>
      </c>
      <c r="F17" s="43" t="s">
        <v>126</v>
      </c>
      <c r="G17" s="36" t="s">
        <v>39</v>
      </c>
      <c r="H17" s="43" t="s">
        <v>47</v>
      </c>
      <c r="I17" s="37">
        <v>44088.0</v>
      </c>
      <c r="J17" s="37">
        <v>44141.0</v>
      </c>
      <c r="K17" s="38">
        <v>44185.0</v>
      </c>
      <c r="L17" s="39" t="s">
        <v>100</v>
      </c>
      <c r="M17" s="39" t="s">
        <v>41</v>
      </c>
      <c r="N17" s="40" t="s">
        <v>42</v>
      </c>
      <c r="O17" s="45" t="s">
        <v>237</v>
      </c>
      <c r="P17" s="46" t="str">
        <f>HYPERLINK("https://nptel.ac.in/noc/courses/noc19/SEM2/noc19-bt33","https://nptel.ac.in/noc/courses/noc19/SEM2/noc19-bt33")</f>
        <v>https://nptel.ac.in/noc/courses/noc19/SEM2/noc19-bt33</v>
      </c>
      <c r="Q17" s="46" t="str">
        <f>HYPERLINK("https://nptel.ac.in/courses/102/106/102106081/","https://nptel.ac.in/courses/102/106/102106081/")</f>
        <v>https://nptel.ac.in/courses/102/106/102106081/</v>
      </c>
      <c r="R17" s="180"/>
      <c r="S17" s="180"/>
      <c r="T17" s="180"/>
      <c r="U17" s="180"/>
      <c r="V17" s="180"/>
      <c r="W17" s="180"/>
      <c r="X17" s="180"/>
      <c r="Y17" s="180"/>
      <c r="Z17" s="180"/>
      <c r="AA17" s="180"/>
    </row>
    <row r="18">
      <c r="A18" s="181">
        <v>17.0</v>
      </c>
      <c r="B18" s="34" t="s">
        <v>238</v>
      </c>
      <c r="C18" s="56" t="s">
        <v>181</v>
      </c>
      <c r="D18" s="56" t="s">
        <v>239</v>
      </c>
      <c r="E18" s="56" t="s">
        <v>240</v>
      </c>
      <c r="F18" s="43" t="s">
        <v>126</v>
      </c>
      <c r="G18" s="36" t="s">
        <v>39</v>
      </c>
      <c r="H18" s="43" t="s">
        <v>47</v>
      </c>
      <c r="I18" s="37">
        <v>44088.0</v>
      </c>
      <c r="J18" s="37">
        <v>44141.0</v>
      </c>
      <c r="K18" s="38">
        <v>44185.0</v>
      </c>
      <c r="L18" s="39" t="s">
        <v>48</v>
      </c>
      <c r="M18" s="39" t="s">
        <v>49</v>
      </c>
      <c r="N18" s="39" t="s">
        <v>50</v>
      </c>
      <c r="O18" s="45" t="s">
        <v>241</v>
      </c>
      <c r="P18" s="46" t="str">
        <f>HYPERLINK("https://nptel.ac.in/noc/courses/noc19/SEM2/noc19-bt18","https://nptel.ac.in/noc/courses/noc19/SEM2/noc19-bt18")</f>
        <v>https://nptel.ac.in/noc/courses/noc19/SEM2/noc19-bt18</v>
      </c>
      <c r="Q18" s="46" t="str">
        <f>HYPERLINK("https://nptel.ac.in/courses/102/106/102106080/","https://nptel.ac.in/courses/102/106/102106080/")</f>
        <v>https://nptel.ac.in/courses/102/106/102106080/</v>
      </c>
      <c r="R18" s="180"/>
      <c r="S18" s="180"/>
      <c r="T18" s="180"/>
      <c r="U18" s="180"/>
      <c r="V18" s="180"/>
      <c r="W18" s="180"/>
      <c r="X18" s="180"/>
      <c r="Y18" s="180"/>
      <c r="Z18" s="180"/>
      <c r="AA18" s="180"/>
    </row>
    <row r="19">
      <c r="A19" s="181">
        <v>18.0</v>
      </c>
      <c r="B19" s="34" t="s">
        <v>242</v>
      </c>
      <c r="C19" s="56" t="s">
        <v>181</v>
      </c>
      <c r="D19" s="47" t="s">
        <v>243</v>
      </c>
      <c r="E19" s="47" t="s">
        <v>244</v>
      </c>
      <c r="F19" s="43" t="s">
        <v>126</v>
      </c>
      <c r="G19" s="43" t="s">
        <v>4</v>
      </c>
      <c r="H19" s="43" t="s">
        <v>40</v>
      </c>
      <c r="I19" s="37">
        <v>44088.0</v>
      </c>
      <c r="J19" s="37">
        <v>44169.0</v>
      </c>
      <c r="K19" s="38">
        <v>44185.0</v>
      </c>
      <c r="L19" s="39" t="s">
        <v>28</v>
      </c>
      <c r="M19" s="39" t="s">
        <v>41</v>
      </c>
      <c r="N19" s="40" t="s">
        <v>42</v>
      </c>
      <c r="O19" s="45" t="s">
        <v>245</v>
      </c>
      <c r="P19" s="42"/>
      <c r="Q19" s="42"/>
      <c r="R19" s="180"/>
      <c r="S19" s="180"/>
      <c r="T19" s="180"/>
      <c r="U19" s="180"/>
      <c r="V19" s="180"/>
      <c r="W19" s="180"/>
      <c r="X19" s="180"/>
      <c r="Y19" s="180"/>
      <c r="Z19" s="180"/>
      <c r="AA19" s="180"/>
    </row>
    <row r="20">
      <c r="A20" s="181">
        <v>19.0</v>
      </c>
      <c r="B20" s="34" t="s">
        <v>246</v>
      </c>
      <c r="C20" s="56" t="s">
        <v>181</v>
      </c>
      <c r="D20" s="47" t="s">
        <v>247</v>
      </c>
      <c r="E20" s="35" t="s">
        <v>248</v>
      </c>
      <c r="F20" s="36" t="s">
        <v>147</v>
      </c>
      <c r="G20" s="43" t="s">
        <v>174</v>
      </c>
      <c r="H20" s="43" t="s">
        <v>47</v>
      </c>
      <c r="I20" s="37">
        <v>44088.0</v>
      </c>
      <c r="J20" s="37">
        <v>44113.0</v>
      </c>
      <c r="K20" s="38">
        <v>44185.0</v>
      </c>
      <c r="L20" s="39" t="s">
        <v>28</v>
      </c>
      <c r="M20" s="39" t="s">
        <v>41</v>
      </c>
      <c r="N20" s="40" t="s">
        <v>42</v>
      </c>
      <c r="O20" s="45" t="s">
        <v>249</v>
      </c>
      <c r="P20" s="46" t="str">
        <f>HYPERLINK("https://nptel.ac.in/noc/courses/noc19/SEM2/noc19-bt17","https://nptel.ac.in/noc/courses/noc19/SEM2/noc19-bt17")</f>
        <v>https://nptel.ac.in/noc/courses/noc19/SEM2/noc19-bt17</v>
      </c>
      <c r="Q20" s="46" t="str">
        <f>HYPERLINK("https://nptel.ac.in/courses/102/107/102107075/","https://nptel.ac.in/courses/102/107/102107075/")</f>
        <v>https://nptel.ac.in/courses/102/107/102107075/</v>
      </c>
      <c r="R20" s="180"/>
      <c r="S20" s="180"/>
      <c r="T20" s="180"/>
      <c r="U20" s="180"/>
      <c r="V20" s="180"/>
      <c r="W20" s="180"/>
      <c r="X20" s="180"/>
      <c r="Y20" s="180"/>
      <c r="Z20" s="180"/>
      <c r="AA20" s="180"/>
    </row>
    <row r="21">
      <c r="A21" s="181">
        <v>20.0</v>
      </c>
      <c r="B21" s="34" t="s">
        <v>250</v>
      </c>
      <c r="C21" s="56" t="s">
        <v>181</v>
      </c>
      <c r="D21" s="47" t="s">
        <v>251</v>
      </c>
      <c r="E21" s="47" t="s">
        <v>252</v>
      </c>
      <c r="F21" s="43" t="s">
        <v>203</v>
      </c>
      <c r="G21" s="43" t="s">
        <v>4</v>
      </c>
      <c r="H21" s="43" t="s">
        <v>47</v>
      </c>
      <c r="I21" s="37">
        <v>44088.0</v>
      </c>
      <c r="J21" s="37">
        <v>44169.0</v>
      </c>
      <c r="K21" s="38">
        <v>44185.0</v>
      </c>
      <c r="L21" s="39" t="s">
        <v>28</v>
      </c>
      <c r="M21" s="39" t="s">
        <v>49</v>
      </c>
      <c r="N21" s="40" t="s">
        <v>42</v>
      </c>
      <c r="O21" s="45" t="s">
        <v>253</v>
      </c>
      <c r="P21" s="46" t="str">
        <f>HYPERLINK("https://nptel.ac.in/noc/courses/noc19/SEM2/noc19-bt29","https://nptel.ac.in/noc/courses/noc19/SEM2/noc19-bt29")</f>
        <v>https://nptel.ac.in/noc/courses/noc19/SEM2/noc19-bt29</v>
      </c>
      <c r="Q21" s="46" t="str">
        <f>HYPERLINK("https://nptel.ac.in/courses/102/108/102108078/","https://nptel.ac.in/courses/102/108/102108078/")</f>
        <v>https://nptel.ac.in/courses/102/108/102108078/</v>
      </c>
      <c r="R21" s="180"/>
      <c r="S21" s="180"/>
      <c r="T21" s="180"/>
      <c r="U21" s="180"/>
      <c r="V21" s="180"/>
      <c r="W21" s="180"/>
      <c r="X21" s="180"/>
      <c r="Y21" s="180"/>
      <c r="Z21" s="180"/>
      <c r="AA21" s="180"/>
    </row>
    <row r="22">
      <c r="A22" s="181">
        <v>21.0</v>
      </c>
      <c r="B22" s="34" t="s">
        <v>254</v>
      </c>
      <c r="C22" s="56" t="s">
        <v>181</v>
      </c>
      <c r="D22" s="63" t="s">
        <v>255</v>
      </c>
      <c r="E22" s="64" t="s">
        <v>256</v>
      </c>
      <c r="F22" s="52" t="s">
        <v>38</v>
      </c>
      <c r="G22" s="52" t="s">
        <v>257</v>
      </c>
      <c r="H22" s="65" t="s">
        <v>47</v>
      </c>
      <c r="I22" s="37">
        <v>44088.0</v>
      </c>
      <c r="J22" s="37">
        <v>44169.0</v>
      </c>
      <c r="K22" s="38">
        <v>44185.0</v>
      </c>
      <c r="L22" s="39" t="s">
        <v>28</v>
      </c>
      <c r="M22" s="39" t="s">
        <v>41</v>
      </c>
      <c r="N22" s="40" t="s">
        <v>42</v>
      </c>
      <c r="O22" s="45" t="s">
        <v>258</v>
      </c>
      <c r="P22" s="66" t="s">
        <v>259</v>
      </c>
      <c r="Q22" s="66" t="s">
        <v>260</v>
      </c>
      <c r="R22" s="180"/>
      <c r="S22" s="180"/>
      <c r="T22" s="180"/>
      <c r="U22" s="180"/>
      <c r="V22" s="180"/>
      <c r="W22" s="180"/>
      <c r="X22" s="180"/>
      <c r="Y22" s="180"/>
      <c r="Z22" s="180"/>
      <c r="AA22" s="180"/>
    </row>
    <row r="23">
      <c r="A23" s="181">
        <v>22.0</v>
      </c>
      <c r="B23" s="34" t="s">
        <v>280</v>
      </c>
      <c r="C23" s="56" t="s">
        <v>181</v>
      </c>
      <c r="D23" s="71" t="s">
        <v>281</v>
      </c>
      <c r="E23" s="68" t="s">
        <v>276</v>
      </c>
      <c r="F23" s="69" t="s">
        <v>38</v>
      </c>
      <c r="G23" s="69" t="s">
        <v>257</v>
      </c>
      <c r="H23" s="70" t="s">
        <v>47</v>
      </c>
      <c r="I23" s="37">
        <v>44088.0</v>
      </c>
      <c r="J23" s="37">
        <v>44169.0</v>
      </c>
      <c r="K23" s="38">
        <v>44185.0</v>
      </c>
      <c r="L23" s="39" t="s">
        <v>28</v>
      </c>
      <c r="M23" s="39" t="s">
        <v>49</v>
      </c>
      <c r="N23" s="40" t="s">
        <v>42</v>
      </c>
      <c r="O23" s="45" t="s">
        <v>282</v>
      </c>
      <c r="P23" s="66" t="s">
        <v>283</v>
      </c>
      <c r="Q23" s="66" t="s">
        <v>284</v>
      </c>
      <c r="R23" s="180"/>
      <c r="S23" s="180"/>
      <c r="T23" s="180"/>
      <c r="U23" s="180"/>
      <c r="V23" s="180"/>
      <c r="W23" s="180"/>
      <c r="X23" s="180"/>
      <c r="Y23" s="180"/>
      <c r="Z23" s="180"/>
      <c r="AA23" s="180"/>
    </row>
    <row r="24">
      <c r="A24" s="181">
        <v>23.0</v>
      </c>
      <c r="B24" s="34" t="s">
        <v>285</v>
      </c>
      <c r="C24" s="56" t="s">
        <v>181</v>
      </c>
      <c r="D24" s="72" t="s">
        <v>286</v>
      </c>
      <c r="E24" s="73" t="s">
        <v>287</v>
      </c>
      <c r="F24" s="43" t="s">
        <v>57</v>
      </c>
      <c r="G24" s="69" t="s">
        <v>257</v>
      </c>
      <c r="H24" s="74" t="s">
        <v>40</v>
      </c>
      <c r="I24" s="37">
        <v>44088.0</v>
      </c>
      <c r="J24" s="37">
        <v>44169.0</v>
      </c>
      <c r="K24" s="38">
        <v>44185.0</v>
      </c>
      <c r="L24" s="39" t="s">
        <v>48</v>
      </c>
      <c r="M24" s="39" t="s">
        <v>49</v>
      </c>
      <c r="N24" s="39" t="s">
        <v>50</v>
      </c>
      <c r="O24" s="45" t="s">
        <v>288</v>
      </c>
      <c r="P24" s="53"/>
      <c r="Q24" s="53"/>
      <c r="R24" s="180"/>
      <c r="S24" s="180"/>
      <c r="T24" s="180"/>
      <c r="U24" s="180"/>
      <c r="V24" s="180"/>
      <c r="W24" s="180"/>
      <c r="X24" s="180"/>
      <c r="Y24" s="180"/>
      <c r="Z24" s="180"/>
      <c r="AA24" s="180"/>
    </row>
    <row r="25">
      <c r="A25" s="181">
        <v>24.0</v>
      </c>
      <c r="B25" s="34" t="s">
        <v>306</v>
      </c>
      <c r="C25" s="56" t="s">
        <v>290</v>
      </c>
      <c r="D25" s="56" t="s">
        <v>307</v>
      </c>
      <c r="E25" s="56" t="s">
        <v>308</v>
      </c>
      <c r="F25" s="48" t="s">
        <v>120</v>
      </c>
      <c r="G25" s="43" t="s">
        <v>4</v>
      </c>
      <c r="H25" s="43" t="s">
        <v>47</v>
      </c>
      <c r="I25" s="37">
        <v>44088.0</v>
      </c>
      <c r="J25" s="37">
        <v>44169.0</v>
      </c>
      <c r="K25" s="38">
        <v>44185.0</v>
      </c>
      <c r="L25" s="39" t="s">
        <v>48</v>
      </c>
      <c r="M25" s="39" t="s">
        <v>49</v>
      </c>
      <c r="N25" s="39" t="s">
        <v>50</v>
      </c>
      <c r="O25" s="45" t="s">
        <v>309</v>
      </c>
      <c r="P25" s="46" t="str">
        <f>HYPERLINK("https://nptel.ac.in/noc/courses/noc19/SEM2/noc19-ch20","https://nptel.ac.in/noc/courses/noc19/SEM2/noc19-ch20")</f>
        <v>https://nptel.ac.in/noc/courses/noc19/SEM2/noc19-ch20</v>
      </c>
      <c r="Q25" s="46" t="str">
        <f>HYPERLINK("https://nptel.ac.in/courses/103/103/103103153/","https://nptel.ac.in/courses/103/103/103103153/")</f>
        <v>https://nptel.ac.in/courses/103/103/103103153/</v>
      </c>
      <c r="R25" s="180"/>
      <c r="S25" s="180"/>
      <c r="T25" s="180"/>
      <c r="U25" s="180"/>
      <c r="V25" s="180"/>
      <c r="W25" s="180"/>
      <c r="X25" s="180"/>
      <c r="Y25" s="180"/>
      <c r="Z25" s="180"/>
      <c r="AA25" s="180"/>
    </row>
    <row r="26">
      <c r="A26" s="181">
        <v>25.0</v>
      </c>
      <c r="B26" s="34" t="s">
        <v>314</v>
      </c>
      <c r="C26" s="56" t="s">
        <v>290</v>
      </c>
      <c r="D26" s="56" t="s">
        <v>315</v>
      </c>
      <c r="E26" s="56" t="s">
        <v>316</v>
      </c>
      <c r="F26" s="48" t="s">
        <v>120</v>
      </c>
      <c r="G26" s="43" t="s">
        <v>4</v>
      </c>
      <c r="H26" s="43" t="s">
        <v>47</v>
      </c>
      <c r="I26" s="37">
        <v>44088.0</v>
      </c>
      <c r="J26" s="37">
        <v>44169.0</v>
      </c>
      <c r="K26" s="38">
        <v>44185.0</v>
      </c>
      <c r="L26" s="39" t="s">
        <v>48</v>
      </c>
      <c r="M26" s="39" t="s">
        <v>49</v>
      </c>
      <c r="N26" s="39" t="s">
        <v>50</v>
      </c>
      <c r="O26" s="45" t="s">
        <v>317</v>
      </c>
      <c r="P26" s="46" t="str">
        <f>HYPERLINK("https://nptel.ac.in/noc/courses/noc19/SEM2/noc19-ch32","https://nptel.ac.in/noc/courses/noc19/SEM2/noc19-ch32")</f>
        <v>https://nptel.ac.in/noc/courses/noc19/SEM2/noc19-ch32</v>
      </c>
      <c r="Q26" s="46" t="str">
        <f>HYPERLINK("https://nptel.ac.in/courses/103/103/103103155/","https://nptel.ac.in/courses/103/103/103103155/")</f>
        <v>https://nptel.ac.in/courses/103/103/103103155/</v>
      </c>
      <c r="R26" s="180"/>
      <c r="S26" s="180"/>
      <c r="T26" s="180"/>
      <c r="U26" s="180"/>
      <c r="V26" s="180"/>
      <c r="W26" s="180"/>
      <c r="X26" s="180"/>
      <c r="Y26" s="180"/>
      <c r="Z26" s="180"/>
      <c r="AA26" s="180"/>
    </row>
    <row r="27">
      <c r="A27" s="181">
        <v>26.0</v>
      </c>
      <c r="B27" s="34" t="s">
        <v>318</v>
      </c>
      <c r="C27" s="56" t="s">
        <v>290</v>
      </c>
      <c r="D27" s="56" t="s">
        <v>319</v>
      </c>
      <c r="E27" s="56" t="s">
        <v>320</v>
      </c>
      <c r="F27" s="43" t="s">
        <v>83</v>
      </c>
      <c r="G27" s="36" t="s">
        <v>39</v>
      </c>
      <c r="H27" s="43" t="s">
        <v>47</v>
      </c>
      <c r="I27" s="37">
        <v>44088.0</v>
      </c>
      <c r="J27" s="37">
        <v>44141.0</v>
      </c>
      <c r="K27" s="38">
        <v>44185.0</v>
      </c>
      <c r="L27" s="39" t="s">
        <v>48</v>
      </c>
      <c r="M27" s="39" t="s">
        <v>41</v>
      </c>
      <c r="N27" s="40" t="s">
        <v>42</v>
      </c>
      <c r="O27" s="45" t="s">
        <v>321</v>
      </c>
      <c r="P27" s="46" t="str">
        <f>HYPERLINK("https://nptel.ac.in/noc/courses/noc19/SEM1/noc19-ch09","https://nptel.ac.in/noc/courses/noc19/SEM1/noc19-ch09")</f>
        <v>https://nptel.ac.in/noc/courses/noc19/SEM1/noc19-ch09</v>
      </c>
      <c r="Q27" s="46" t="str">
        <f>HYPERLINK("https://nptel.ac.in/courses/103/101/103101142/","https://nptel.ac.in/courses/103/101/103101142/")</f>
        <v>https://nptel.ac.in/courses/103/101/103101142/</v>
      </c>
      <c r="R27" s="180"/>
      <c r="S27" s="180"/>
      <c r="T27" s="180"/>
      <c r="U27" s="180"/>
      <c r="V27" s="180"/>
      <c r="W27" s="180"/>
      <c r="X27" s="180"/>
      <c r="Y27" s="180"/>
      <c r="Z27" s="180"/>
      <c r="AA27" s="180"/>
    </row>
    <row r="28">
      <c r="A28" s="181">
        <v>27.0</v>
      </c>
      <c r="B28" s="34" t="s">
        <v>330</v>
      </c>
      <c r="C28" s="56" t="s">
        <v>290</v>
      </c>
      <c r="D28" s="47" t="s">
        <v>331</v>
      </c>
      <c r="E28" s="47" t="s">
        <v>332</v>
      </c>
      <c r="F28" s="57" t="s">
        <v>57</v>
      </c>
      <c r="G28" s="43" t="s">
        <v>4</v>
      </c>
      <c r="H28" s="57" t="s">
        <v>40</v>
      </c>
      <c r="I28" s="37">
        <v>44088.0</v>
      </c>
      <c r="J28" s="37">
        <v>44169.0</v>
      </c>
      <c r="K28" s="38">
        <v>44185.0</v>
      </c>
      <c r="L28" s="39" t="s">
        <v>48</v>
      </c>
      <c r="M28" s="39" t="s">
        <v>49</v>
      </c>
      <c r="N28" s="39" t="s">
        <v>50</v>
      </c>
      <c r="O28" s="45" t="s">
        <v>333</v>
      </c>
      <c r="P28" s="42"/>
      <c r="Q28" s="42"/>
      <c r="R28" s="180"/>
      <c r="S28" s="180"/>
      <c r="T28" s="180"/>
      <c r="U28" s="180"/>
      <c r="V28" s="180"/>
      <c r="W28" s="180"/>
      <c r="X28" s="180"/>
      <c r="Y28" s="180"/>
      <c r="Z28" s="180"/>
      <c r="AA28" s="180"/>
    </row>
    <row r="29">
      <c r="A29" s="181">
        <v>28.0</v>
      </c>
      <c r="B29" s="34" t="s">
        <v>363</v>
      </c>
      <c r="C29" s="35" t="s">
        <v>290</v>
      </c>
      <c r="D29" s="47" t="s">
        <v>364</v>
      </c>
      <c r="E29" s="47" t="s">
        <v>365</v>
      </c>
      <c r="F29" s="78" t="s">
        <v>126</v>
      </c>
      <c r="G29" s="77" t="s">
        <v>4</v>
      </c>
      <c r="H29" s="57" t="s">
        <v>40</v>
      </c>
      <c r="I29" s="37">
        <v>44088.0</v>
      </c>
      <c r="J29" s="37">
        <v>44169.0</v>
      </c>
      <c r="K29" s="38">
        <v>44185.0</v>
      </c>
      <c r="L29" s="39" t="s">
        <v>48</v>
      </c>
      <c r="M29" s="39" t="s">
        <v>41</v>
      </c>
      <c r="N29" s="79" t="s">
        <v>42</v>
      </c>
      <c r="O29" s="45" t="s">
        <v>366</v>
      </c>
      <c r="P29" s="53"/>
      <c r="Q29" s="53"/>
      <c r="R29" s="180"/>
      <c r="S29" s="180"/>
      <c r="T29" s="180"/>
      <c r="U29" s="180"/>
      <c r="V29" s="180"/>
      <c r="W29" s="180"/>
      <c r="X29" s="180"/>
      <c r="Y29" s="180"/>
      <c r="Z29" s="180"/>
      <c r="AA29" s="180"/>
    </row>
    <row r="30">
      <c r="A30" s="181">
        <v>29.0</v>
      </c>
      <c r="B30" s="34" t="s">
        <v>372</v>
      </c>
      <c r="C30" s="56" t="s">
        <v>368</v>
      </c>
      <c r="D30" s="56" t="s">
        <v>373</v>
      </c>
      <c r="E30" s="56" t="s">
        <v>374</v>
      </c>
      <c r="F30" s="43" t="s">
        <v>57</v>
      </c>
      <c r="G30" s="43" t="s">
        <v>4</v>
      </c>
      <c r="H30" s="43" t="s">
        <v>47</v>
      </c>
      <c r="I30" s="37">
        <v>44088.0</v>
      </c>
      <c r="J30" s="37">
        <v>44169.0</v>
      </c>
      <c r="K30" s="38">
        <v>44185.0</v>
      </c>
      <c r="L30" s="39" t="s">
        <v>48</v>
      </c>
      <c r="M30" s="39" t="s">
        <v>41</v>
      </c>
      <c r="N30" s="40" t="s">
        <v>42</v>
      </c>
      <c r="O30" s="45" t="s">
        <v>375</v>
      </c>
      <c r="P30" s="46" t="str">
        <f>HYPERLINK("https://nptel.ac.in/noc/courses/noc19/SEM2/noc19-cy18","https://nptel.ac.in/noc/courses/noc19/SEM2/noc19-cy18")</f>
        <v>https://nptel.ac.in/noc/courses/noc19/SEM2/noc19-cy18</v>
      </c>
      <c r="Q30" s="46" t="str">
        <f>HYPERLINK("https://nptel.ac.in/courses/104/105/104105084/","https://nptel.ac.in/courses/104/105/104105084/")</f>
        <v>https://nptel.ac.in/courses/104/105/104105084/</v>
      </c>
      <c r="R30" s="180"/>
      <c r="S30" s="180"/>
      <c r="T30" s="180"/>
      <c r="U30" s="180"/>
      <c r="V30" s="180"/>
      <c r="W30" s="180"/>
      <c r="X30" s="180"/>
      <c r="Y30" s="180"/>
      <c r="Z30" s="180"/>
      <c r="AA30" s="180"/>
    </row>
    <row r="31">
      <c r="A31" s="181">
        <v>30.0</v>
      </c>
      <c r="B31" s="34" t="s">
        <v>394</v>
      </c>
      <c r="C31" s="58" t="s">
        <v>368</v>
      </c>
      <c r="D31" s="56" t="s">
        <v>395</v>
      </c>
      <c r="E31" s="56" t="s">
        <v>396</v>
      </c>
      <c r="F31" s="43" t="s">
        <v>126</v>
      </c>
      <c r="G31" s="36" t="s">
        <v>39</v>
      </c>
      <c r="H31" s="43" t="s">
        <v>47</v>
      </c>
      <c r="I31" s="37">
        <v>44088.0</v>
      </c>
      <c r="J31" s="37">
        <v>44141.0</v>
      </c>
      <c r="K31" s="38">
        <v>44185.0</v>
      </c>
      <c r="L31" s="39" t="s">
        <v>28</v>
      </c>
      <c r="M31" s="39" t="s">
        <v>41</v>
      </c>
      <c r="N31" s="40" t="s">
        <v>42</v>
      </c>
      <c r="O31" s="45" t="s">
        <v>397</v>
      </c>
      <c r="P31" s="46" t="str">
        <f>HYPERLINK("https://nptel.ac.in/noc/courses/noc16/SEM1/noc16-cy02","https://nptel.ac.in/noc/courses/noc16/SEM1/noc16-cy02")</f>
        <v>https://nptel.ac.in/noc/courses/noc16/SEM1/noc16-cy02</v>
      </c>
      <c r="Q31" s="46" t="str">
        <f>HYPERLINK("https://nptel.ac.in/courses/104/106/104106075/","https://nptel.ac.in/courses/104/106/104106075/")</f>
        <v>https://nptel.ac.in/courses/104/106/104106075/</v>
      </c>
      <c r="R31" s="180"/>
      <c r="S31" s="180"/>
      <c r="T31" s="180"/>
      <c r="U31" s="180"/>
      <c r="V31" s="180"/>
      <c r="W31" s="180"/>
      <c r="X31" s="180"/>
      <c r="Y31" s="180"/>
      <c r="Z31" s="180"/>
      <c r="AA31" s="180"/>
    </row>
    <row r="32">
      <c r="A32" s="181">
        <v>31.0</v>
      </c>
      <c r="B32" s="34" t="s">
        <v>398</v>
      </c>
      <c r="C32" s="58" t="s">
        <v>368</v>
      </c>
      <c r="D32" s="56" t="s">
        <v>399</v>
      </c>
      <c r="E32" s="34" t="s">
        <v>400</v>
      </c>
      <c r="F32" s="43" t="s">
        <v>392</v>
      </c>
      <c r="G32" s="43" t="s">
        <v>4</v>
      </c>
      <c r="H32" s="43" t="s">
        <v>47</v>
      </c>
      <c r="I32" s="37">
        <v>44088.0</v>
      </c>
      <c r="J32" s="37">
        <v>44169.0</v>
      </c>
      <c r="K32" s="38">
        <v>44185.0</v>
      </c>
      <c r="L32" s="39" t="s">
        <v>28</v>
      </c>
      <c r="M32" s="39" t="s">
        <v>41</v>
      </c>
      <c r="N32" s="40" t="s">
        <v>42</v>
      </c>
      <c r="O32" s="45" t="s">
        <v>401</v>
      </c>
      <c r="P32" s="46" t="str">
        <f>HYPERLINK("https://nptel.ac.in/noc/courses/noc19/SEM2/noc19-cy35","https://nptel.ac.in/noc/courses/noc19/SEM2/noc19-cy35")</f>
        <v>https://nptel.ac.in/noc/courses/noc19/SEM2/noc19-cy35</v>
      </c>
      <c r="Q32" s="46" t="str">
        <f>HYPERLINK("https://nptel.ac.in/courses/104/106/104106093/","https://nptel.ac.in/courses/104/106/104106093/")</f>
        <v>https://nptel.ac.in/courses/104/106/104106093/</v>
      </c>
      <c r="R32" s="180"/>
      <c r="S32" s="180"/>
      <c r="T32" s="180"/>
      <c r="U32" s="180"/>
      <c r="V32" s="180"/>
      <c r="W32" s="180"/>
      <c r="X32" s="180"/>
      <c r="Y32" s="180"/>
      <c r="Z32" s="180"/>
      <c r="AA32" s="180"/>
    </row>
    <row r="33">
      <c r="A33" s="181">
        <v>32.0</v>
      </c>
      <c r="B33" s="34" t="s">
        <v>410</v>
      </c>
      <c r="C33" s="58" t="s">
        <v>368</v>
      </c>
      <c r="D33" s="47" t="s">
        <v>411</v>
      </c>
      <c r="E33" s="47" t="s">
        <v>412</v>
      </c>
      <c r="F33" s="43" t="s">
        <v>83</v>
      </c>
      <c r="G33" s="43" t="s">
        <v>4</v>
      </c>
      <c r="H33" s="43" t="s">
        <v>40</v>
      </c>
      <c r="I33" s="37">
        <v>44088.0</v>
      </c>
      <c r="J33" s="37">
        <v>44169.0</v>
      </c>
      <c r="K33" s="38">
        <v>44185.0</v>
      </c>
      <c r="L33" s="39" t="s">
        <v>28</v>
      </c>
      <c r="M33" s="39" t="s">
        <v>29</v>
      </c>
      <c r="N33" s="40" t="s">
        <v>42</v>
      </c>
      <c r="O33" s="45" t="s">
        <v>413</v>
      </c>
      <c r="P33" s="42"/>
      <c r="Q33" s="42"/>
      <c r="R33" s="180"/>
      <c r="S33" s="180"/>
      <c r="T33" s="180"/>
      <c r="U33" s="180"/>
      <c r="V33" s="180"/>
      <c r="W33" s="180"/>
      <c r="X33" s="180"/>
      <c r="Y33" s="180"/>
      <c r="Z33" s="180"/>
      <c r="AA33" s="180"/>
    </row>
    <row r="34">
      <c r="A34" s="181">
        <v>33.0</v>
      </c>
      <c r="B34" s="34" t="s">
        <v>418</v>
      </c>
      <c r="C34" s="56" t="s">
        <v>368</v>
      </c>
      <c r="D34" s="56" t="s">
        <v>419</v>
      </c>
      <c r="E34" s="56" t="s">
        <v>420</v>
      </c>
      <c r="F34" s="48" t="s">
        <v>421</v>
      </c>
      <c r="G34" s="36" t="s">
        <v>39</v>
      </c>
      <c r="H34" s="43" t="s">
        <v>47</v>
      </c>
      <c r="I34" s="37">
        <v>44088.0</v>
      </c>
      <c r="J34" s="37">
        <v>44141.0</v>
      </c>
      <c r="K34" s="38">
        <v>44185.0</v>
      </c>
      <c r="L34" s="39" t="s">
        <v>48</v>
      </c>
      <c r="M34" s="39" t="s">
        <v>49</v>
      </c>
      <c r="N34" s="39" t="s">
        <v>50</v>
      </c>
      <c r="O34" s="45" t="s">
        <v>422</v>
      </c>
      <c r="P34" s="46" t="str">
        <f>HYPERLINK("https://nptel.ac.in/noc/courses/noc19/SEM2/noc19-cy20","https://nptel.ac.in/noc/courses/noc19/SEM2/noc19-cy20")</f>
        <v>https://nptel.ac.in/noc/courses/noc19/SEM2/noc19-cy20</v>
      </c>
      <c r="Q34" s="46" t="str">
        <f>HYPERLINK("https://nptel.ac.in/courses/104/106/104106119/","https://nptel.ac.in/courses/104/106/104106119/")</f>
        <v>https://nptel.ac.in/courses/104/106/104106119/</v>
      </c>
      <c r="R34" s="180"/>
      <c r="S34" s="180"/>
      <c r="T34" s="180"/>
      <c r="U34" s="180"/>
      <c r="V34" s="180"/>
      <c r="W34" s="180"/>
      <c r="X34" s="180"/>
      <c r="Y34" s="180"/>
      <c r="Z34" s="180"/>
      <c r="AA34" s="180"/>
    </row>
    <row r="35">
      <c r="A35" s="181">
        <v>34.0</v>
      </c>
      <c r="B35" s="34" t="s">
        <v>432</v>
      </c>
      <c r="C35" s="56" t="s">
        <v>368</v>
      </c>
      <c r="D35" s="56" t="s">
        <v>433</v>
      </c>
      <c r="E35" s="56" t="s">
        <v>434</v>
      </c>
      <c r="F35" s="43" t="s">
        <v>430</v>
      </c>
      <c r="G35" s="43" t="s">
        <v>4</v>
      </c>
      <c r="H35" s="43" t="s">
        <v>47</v>
      </c>
      <c r="I35" s="37">
        <v>44088.0</v>
      </c>
      <c r="J35" s="37">
        <v>44169.0</v>
      </c>
      <c r="K35" s="38">
        <v>44185.0</v>
      </c>
      <c r="L35" s="39" t="s">
        <v>100</v>
      </c>
      <c r="M35" s="39" t="s">
        <v>41</v>
      </c>
      <c r="N35" s="40" t="s">
        <v>42</v>
      </c>
      <c r="O35" s="45" t="s">
        <v>435</v>
      </c>
      <c r="P35" s="46" t="str">
        <f>HYPERLINK("https://nptel.ac.in/noc/courses/noc19/SEM2/noc19-cy34","https://nptel.ac.in/noc/courses/noc19/SEM2/noc19-cy34")</f>
        <v>https://nptel.ac.in/noc/courses/noc19/SEM2/noc19-cy34</v>
      </c>
      <c r="Q35" s="46" t="str">
        <f>HYPERLINK("https://nptel.ac.in/courses/104/102/104102009/","https://nptel.ac.in/courses/104/102/104102009/")</f>
        <v>https://nptel.ac.in/courses/104/102/104102009/</v>
      </c>
      <c r="R35" s="180"/>
      <c r="S35" s="180"/>
      <c r="T35" s="180"/>
      <c r="U35" s="180"/>
      <c r="V35" s="180"/>
      <c r="W35" s="180"/>
      <c r="X35" s="180"/>
      <c r="Y35" s="180"/>
      <c r="Z35" s="180"/>
      <c r="AA35" s="180"/>
    </row>
    <row r="36">
      <c r="A36" s="181">
        <v>35.0</v>
      </c>
      <c r="B36" s="34" t="s">
        <v>436</v>
      </c>
      <c r="C36" s="56" t="s">
        <v>368</v>
      </c>
      <c r="D36" s="58" t="s">
        <v>437</v>
      </c>
      <c r="E36" s="58" t="s">
        <v>438</v>
      </c>
      <c r="F36" s="77" t="s">
        <v>120</v>
      </c>
      <c r="G36" s="77" t="s">
        <v>4</v>
      </c>
      <c r="H36" s="43" t="s">
        <v>47</v>
      </c>
      <c r="I36" s="37">
        <v>44088.0</v>
      </c>
      <c r="J36" s="37">
        <v>44169.0</v>
      </c>
      <c r="K36" s="38">
        <v>44185.0</v>
      </c>
      <c r="L36" s="39" t="s">
        <v>100</v>
      </c>
      <c r="M36" s="39" t="s">
        <v>49</v>
      </c>
      <c r="N36" s="40" t="s">
        <v>42</v>
      </c>
      <c r="O36" s="45" t="s">
        <v>439</v>
      </c>
      <c r="P36" s="46" t="str">
        <f>HYPERLINK("https://nptel.ac.in/noc/courses/noc19/SEM2/noc19-cy23","https://nptel.ac.in/noc/courses/noc19/SEM2/noc19-cy23")</f>
        <v>https://nptel.ac.in/noc/courses/noc19/SEM2/noc19-cy23</v>
      </c>
      <c r="Q36" s="46" t="str">
        <f>HYPERLINK("https://nptel.ac.in/courses/104/103/104103110/","https://nptel.ac.in/courses/104/103/104103110/")</f>
        <v>https://nptel.ac.in/courses/104/103/104103110/</v>
      </c>
      <c r="R36" s="180"/>
      <c r="S36" s="180"/>
      <c r="T36" s="180"/>
      <c r="U36" s="180"/>
      <c r="V36" s="180"/>
      <c r="W36" s="180"/>
      <c r="X36" s="180"/>
      <c r="Y36" s="180"/>
      <c r="Z36" s="180"/>
      <c r="AA36" s="180"/>
    </row>
    <row r="37">
      <c r="A37" s="181">
        <v>36.0</v>
      </c>
      <c r="B37" s="34" t="s">
        <v>444</v>
      </c>
      <c r="C37" s="56" t="s">
        <v>368</v>
      </c>
      <c r="D37" s="72" t="s">
        <v>445</v>
      </c>
      <c r="E37" s="72" t="s">
        <v>446</v>
      </c>
      <c r="F37" s="82" t="s">
        <v>203</v>
      </c>
      <c r="G37" s="81" t="s">
        <v>4</v>
      </c>
      <c r="H37" s="48" t="s">
        <v>40</v>
      </c>
      <c r="I37" s="37">
        <v>44088.0</v>
      </c>
      <c r="J37" s="37">
        <v>44169.0</v>
      </c>
      <c r="K37" s="38">
        <v>44185.0</v>
      </c>
      <c r="L37" s="39" t="s">
        <v>100</v>
      </c>
      <c r="M37" s="39" t="s">
        <v>49</v>
      </c>
      <c r="N37" s="40" t="s">
        <v>42</v>
      </c>
      <c r="O37" s="45" t="s">
        <v>447</v>
      </c>
      <c r="P37" s="53"/>
      <c r="Q37" s="53"/>
      <c r="R37" s="180"/>
      <c r="S37" s="180"/>
      <c r="T37" s="180"/>
      <c r="U37" s="180"/>
      <c r="V37" s="180"/>
      <c r="W37" s="180"/>
      <c r="X37" s="180"/>
      <c r="Y37" s="180"/>
      <c r="Z37" s="180"/>
      <c r="AA37" s="180"/>
    </row>
    <row r="38">
      <c r="A38" s="181">
        <v>37.0</v>
      </c>
      <c r="B38" s="34" t="s">
        <v>453</v>
      </c>
      <c r="C38" s="56" t="s">
        <v>449</v>
      </c>
      <c r="D38" s="56" t="s">
        <v>454</v>
      </c>
      <c r="E38" s="83" t="s">
        <v>455</v>
      </c>
      <c r="F38" s="43" t="s">
        <v>57</v>
      </c>
      <c r="G38" s="43" t="s">
        <v>4</v>
      </c>
      <c r="H38" s="43" t="s">
        <v>47</v>
      </c>
      <c r="I38" s="37">
        <v>44088.0</v>
      </c>
      <c r="J38" s="37">
        <v>44169.0</v>
      </c>
      <c r="K38" s="38">
        <v>44185.0</v>
      </c>
      <c r="L38" s="39" t="s">
        <v>48</v>
      </c>
      <c r="M38" s="39" t="s">
        <v>49</v>
      </c>
      <c r="N38" s="39" t="s">
        <v>50</v>
      </c>
      <c r="O38" s="45" t="s">
        <v>456</v>
      </c>
      <c r="P38" s="46" t="str">
        <f>HYPERLINK("https://nptel.ac.in/noc/courses/noc19/SEM2/noc19-ce18","https://nptel.ac.in/noc/courses/noc19/SEM2/noc19-ce18")</f>
        <v>https://nptel.ac.in/noc/courses/noc19/SEM2/noc19-ce18</v>
      </c>
      <c r="Q38" s="46" t="str">
        <f>HYPERLINK("https://nptel.ac.in/courses/105/105/105105108/","https://nptel.ac.in/courses/105/105/105105108/")</f>
        <v>https://nptel.ac.in/courses/105/105/105105108/</v>
      </c>
      <c r="R38" s="180"/>
      <c r="S38" s="180"/>
      <c r="T38" s="180"/>
      <c r="U38" s="180"/>
      <c r="V38" s="180"/>
      <c r="W38" s="180"/>
      <c r="X38" s="180"/>
      <c r="Y38" s="180"/>
      <c r="Z38" s="180"/>
      <c r="AA38" s="180"/>
    </row>
    <row r="39">
      <c r="A39" s="181">
        <v>38.0</v>
      </c>
      <c r="B39" s="34" t="s">
        <v>457</v>
      </c>
      <c r="C39" s="56" t="s">
        <v>449</v>
      </c>
      <c r="D39" s="56" t="s">
        <v>458</v>
      </c>
      <c r="E39" s="56" t="s">
        <v>459</v>
      </c>
      <c r="F39" s="43" t="s">
        <v>57</v>
      </c>
      <c r="G39" s="43" t="s">
        <v>4</v>
      </c>
      <c r="H39" s="43" t="s">
        <v>47</v>
      </c>
      <c r="I39" s="37">
        <v>44088.0</v>
      </c>
      <c r="J39" s="37">
        <v>44169.0</v>
      </c>
      <c r="K39" s="38">
        <v>44185.0</v>
      </c>
      <c r="L39" s="39" t="s">
        <v>48</v>
      </c>
      <c r="M39" s="39" t="s">
        <v>49</v>
      </c>
      <c r="N39" s="39" t="s">
        <v>50</v>
      </c>
      <c r="O39" s="45" t="s">
        <v>460</v>
      </c>
      <c r="P39" s="46" t="str">
        <f>HYPERLINK("https://nptel.ac.in/noc/courses/noc19/SEM2/noc19-ce26","https://nptel.ac.in/noc/courses/noc19/SEM2/noc19-ce26")</f>
        <v>https://nptel.ac.in/noc/courses/noc19/SEM2/noc19-ce26</v>
      </c>
      <c r="Q39" s="46" t="str">
        <f>HYPERLINK("https://nptel.ac.in/courses/105/105/105105166/","https://nptel.ac.in/courses/105/105/105105166/")</f>
        <v>https://nptel.ac.in/courses/105/105/105105166/</v>
      </c>
      <c r="R39" s="180"/>
      <c r="S39" s="180"/>
      <c r="T39" s="180"/>
      <c r="U39" s="180"/>
      <c r="V39" s="180"/>
      <c r="W39" s="180"/>
      <c r="X39" s="180"/>
      <c r="Y39" s="180"/>
      <c r="Z39" s="180"/>
      <c r="AA39" s="180"/>
    </row>
    <row r="40">
      <c r="A40" s="181">
        <v>39.0</v>
      </c>
      <c r="B40" s="34" t="s">
        <v>465</v>
      </c>
      <c r="C40" s="56" t="s">
        <v>449</v>
      </c>
      <c r="D40" s="56" t="s">
        <v>466</v>
      </c>
      <c r="E40" s="47" t="s">
        <v>467</v>
      </c>
      <c r="F40" s="43" t="s">
        <v>57</v>
      </c>
      <c r="G40" s="43" t="s">
        <v>4</v>
      </c>
      <c r="H40" s="43" t="s">
        <v>47</v>
      </c>
      <c r="I40" s="37">
        <v>44088.0</v>
      </c>
      <c r="J40" s="37">
        <v>44169.0</v>
      </c>
      <c r="K40" s="38">
        <v>44185.0</v>
      </c>
      <c r="L40" s="39" t="s">
        <v>48</v>
      </c>
      <c r="M40" s="39" t="s">
        <v>49</v>
      </c>
      <c r="N40" s="39" t="s">
        <v>50</v>
      </c>
      <c r="O40" s="84" t="s">
        <v>468</v>
      </c>
      <c r="P40" s="46" t="str">
        <f>HYPERLINK("https://nptel.ac.in/noc/courses/noc19/SEM2/noc19-ce25","https://nptel.ac.in/noc/courses/noc19/SEM2/noc19-ce25")</f>
        <v>https://nptel.ac.in/noc/courses/noc19/SEM2/noc19-ce25</v>
      </c>
      <c r="Q40" s="46" t="str">
        <f>HYPERLINK("https://nptel.ac.in/courses/105/105/105105162/","https://nptel.ac.in/courses/105/105/105105162/")</f>
        <v>https://nptel.ac.in/courses/105/105/105105162/</v>
      </c>
      <c r="R40" s="180"/>
      <c r="S40" s="180"/>
      <c r="T40" s="180"/>
      <c r="U40" s="180"/>
      <c r="V40" s="180"/>
      <c r="W40" s="180"/>
      <c r="X40" s="180"/>
      <c r="Y40" s="180"/>
      <c r="Z40" s="180"/>
      <c r="AA40" s="180"/>
    </row>
    <row r="41">
      <c r="A41" s="181">
        <v>40.0</v>
      </c>
      <c r="B41" s="34" t="s">
        <v>469</v>
      </c>
      <c r="C41" s="56" t="s">
        <v>449</v>
      </c>
      <c r="D41" s="56" t="s">
        <v>470</v>
      </c>
      <c r="E41" s="56" t="s">
        <v>471</v>
      </c>
      <c r="F41" s="43" t="s">
        <v>57</v>
      </c>
      <c r="G41" s="43" t="s">
        <v>4</v>
      </c>
      <c r="H41" s="43" t="s">
        <v>47</v>
      </c>
      <c r="I41" s="37">
        <v>44088.0</v>
      </c>
      <c r="J41" s="37">
        <v>44169.0</v>
      </c>
      <c r="K41" s="38">
        <v>44185.0</v>
      </c>
      <c r="L41" s="39" t="s">
        <v>48</v>
      </c>
      <c r="M41" s="39" t="s">
        <v>49</v>
      </c>
      <c r="N41" s="39" t="s">
        <v>50</v>
      </c>
      <c r="O41" s="45" t="s">
        <v>472</v>
      </c>
      <c r="P41" s="46" t="str">
        <f>HYPERLINK("https://nptel.ac.in/noc/courses/noc19/SEM1/noc19-ce01","https://nptel.ac.in/noc/courses/noc19/SEM1/noc19-ce01")</f>
        <v>https://nptel.ac.in/noc/courses/noc19/SEM1/noc19-ce01</v>
      </c>
      <c r="Q41" s="46" t="str">
        <f>HYPERLINK("https://nptel.ac.in/courses/105/105/105105168/","https://nptel.ac.in/courses/105/105/105105168/")</f>
        <v>https://nptel.ac.in/courses/105/105/105105168/</v>
      </c>
      <c r="R41" s="180"/>
      <c r="S41" s="180"/>
      <c r="T41" s="180"/>
      <c r="U41" s="180"/>
      <c r="V41" s="180"/>
      <c r="W41" s="180"/>
      <c r="X41" s="180"/>
      <c r="Y41" s="180"/>
      <c r="Z41" s="180"/>
      <c r="AA41" s="180"/>
    </row>
    <row r="42">
      <c r="A42" s="181">
        <v>41.0</v>
      </c>
      <c r="B42" s="34" t="s">
        <v>487</v>
      </c>
      <c r="C42" s="56" t="s">
        <v>449</v>
      </c>
      <c r="D42" s="56" t="s">
        <v>488</v>
      </c>
      <c r="E42" s="56" t="s">
        <v>489</v>
      </c>
      <c r="F42" s="43" t="s">
        <v>57</v>
      </c>
      <c r="G42" s="43" t="s">
        <v>4</v>
      </c>
      <c r="H42" s="43" t="s">
        <v>47</v>
      </c>
      <c r="I42" s="37">
        <v>44088.0</v>
      </c>
      <c r="J42" s="37">
        <v>44169.0</v>
      </c>
      <c r="K42" s="38">
        <v>44185.0</v>
      </c>
      <c r="L42" s="39" t="s">
        <v>100</v>
      </c>
      <c r="M42" s="39" t="s">
        <v>49</v>
      </c>
      <c r="N42" s="40" t="s">
        <v>42</v>
      </c>
      <c r="O42" s="45" t="s">
        <v>490</v>
      </c>
      <c r="P42" s="46" t="str">
        <f>HYPERLINK("https://nptel.ac.in/noc/courses/noc19/SEM2/noc19-ce31","https://nptel.ac.in/noc/courses/noc19/SEM2/noc19-ce31")</f>
        <v>https://nptel.ac.in/noc/courses/noc19/SEM2/noc19-ce31</v>
      </c>
      <c r="Q42" s="46" t="str">
        <f>HYPERLINK("https://nptel.ac.in/courses/105/105/105105160/","https://nptel.ac.in/courses/105/105/105105160/")</f>
        <v>https://nptel.ac.in/courses/105/105/105105160/</v>
      </c>
      <c r="R42" s="180"/>
      <c r="S42" s="180"/>
      <c r="T42" s="180"/>
      <c r="U42" s="180"/>
      <c r="V42" s="180"/>
      <c r="W42" s="180"/>
      <c r="X42" s="180"/>
      <c r="Y42" s="180"/>
      <c r="Z42" s="180"/>
      <c r="AA42" s="180"/>
    </row>
    <row r="43">
      <c r="A43" s="181">
        <v>42.0</v>
      </c>
      <c r="B43" s="34" t="s">
        <v>495</v>
      </c>
      <c r="C43" s="56" t="s">
        <v>449</v>
      </c>
      <c r="D43" s="56" t="s">
        <v>496</v>
      </c>
      <c r="E43" s="56" t="s">
        <v>497</v>
      </c>
      <c r="F43" s="43" t="s">
        <v>126</v>
      </c>
      <c r="G43" s="43" t="s">
        <v>4</v>
      </c>
      <c r="H43" s="43" t="s">
        <v>47</v>
      </c>
      <c r="I43" s="37">
        <v>44088.0</v>
      </c>
      <c r="J43" s="37">
        <v>44169.0</v>
      </c>
      <c r="K43" s="38">
        <v>44185.0</v>
      </c>
      <c r="L43" s="39" t="s">
        <v>100</v>
      </c>
      <c r="M43" s="39" t="s">
        <v>41</v>
      </c>
      <c r="N43" s="40" t="s">
        <v>42</v>
      </c>
      <c r="O43" s="45" t="s">
        <v>498</v>
      </c>
      <c r="P43" s="46" t="str">
        <f>HYPERLINK("https://nptel.ac.in/noc/courses/noc19/SEM2/noc19-ce44","https://nptel.ac.in/noc/courses/noc19/SEM2/noc19-ce44")</f>
        <v>https://nptel.ac.in/noc/courses/noc19/SEM2/noc19-ce44</v>
      </c>
      <c r="Q43" s="46" t="str">
        <f>HYPERLINK("https://nptel.ac.in/courses/105/106/105106176/","https://nptel.ac.in/courses/105/106/105106176/")</f>
        <v>https://nptel.ac.in/courses/105/106/105106176/</v>
      </c>
      <c r="R43" s="180"/>
      <c r="S43" s="180"/>
      <c r="T43" s="180"/>
      <c r="U43" s="180"/>
      <c r="V43" s="180"/>
      <c r="W43" s="180"/>
      <c r="X43" s="180"/>
      <c r="Y43" s="180"/>
      <c r="Z43" s="180"/>
      <c r="AA43" s="180"/>
    </row>
    <row r="44">
      <c r="A44" s="181">
        <v>43.0</v>
      </c>
      <c r="B44" s="34" t="s">
        <v>499</v>
      </c>
      <c r="C44" s="56" t="s">
        <v>449</v>
      </c>
      <c r="D44" s="56" t="s">
        <v>500</v>
      </c>
      <c r="E44" s="47" t="s">
        <v>501</v>
      </c>
      <c r="F44" s="43" t="s">
        <v>502</v>
      </c>
      <c r="G44" s="43" t="s">
        <v>4</v>
      </c>
      <c r="H44" s="43" t="s">
        <v>47</v>
      </c>
      <c r="I44" s="37">
        <v>44088.0</v>
      </c>
      <c r="J44" s="37">
        <v>44169.0</v>
      </c>
      <c r="K44" s="38">
        <v>44185.0</v>
      </c>
      <c r="L44" s="39" t="s">
        <v>28</v>
      </c>
      <c r="M44" s="39" t="s">
        <v>41</v>
      </c>
      <c r="N44" s="40" t="s">
        <v>42</v>
      </c>
      <c r="O44" s="45" t="s">
        <v>503</v>
      </c>
      <c r="P44" s="46" t="str">
        <f>HYPERLINK("https://nptel.ac.in/noc/courses/noc19/SEM2/noc19-ce43","https://nptel.ac.in/noc/courses/noc19/SEM2/noc19-ce43")</f>
        <v>https://nptel.ac.in/noc/courses/noc19/SEM2/noc19-ce43</v>
      </c>
      <c r="Q44" s="46" t="str">
        <f>HYPERLINK("https://nptel.ac.in/courses/105/106/105106178/","https://nptel.ac.in/courses/105/106/105106178/")</f>
        <v>https://nptel.ac.in/courses/105/106/105106178/</v>
      </c>
      <c r="R44" s="180"/>
      <c r="S44" s="180"/>
      <c r="T44" s="180"/>
      <c r="U44" s="180"/>
      <c r="V44" s="180"/>
      <c r="W44" s="180"/>
      <c r="X44" s="180"/>
      <c r="Y44" s="180"/>
      <c r="Z44" s="180"/>
      <c r="AA44" s="180"/>
    </row>
    <row r="45">
      <c r="A45" s="181">
        <v>44.0</v>
      </c>
      <c r="B45" s="34" t="s">
        <v>538</v>
      </c>
      <c r="C45" s="56" t="s">
        <v>449</v>
      </c>
      <c r="D45" s="47" t="s">
        <v>539</v>
      </c>
      <c r="E45" s="47" t="s">
        <v>540</v>
      </c>
      <c r="F45" s="48" t="s">
        <v>120</v>
      </c>
      <c r="G45" s="43" t="s">
        <v>4</v>
      </c>
      <c r="H45" s="48" t="s">
        <v>40</v>
      </c>
      <c r="I45" s="37">
        <v>44088.0</v>
      </c>
      <c r="J45" s="37">
        <v>44169.0</v>
      </c>
      <c r="K45" s="38">
        <v>44185.0</v>
      </c>
      <c r="L45" s="39" t="s">
        <v>28</v>
      </c>
      <c r="M45" s="39" t="s">
        <v>29</v>
      </c>
      <c r="N45" s="40" t="s">
        <v>42</v>
      </c>
      <c r="O45" s="45" t="s">
        <v>541</v>
      </c>
      <c r="P45" s="42"/>
      <c r="Q45" s="42"/>
      <c r="R45" s="180"/>
      <c r="S45" s="180"/>
      <c r="T45" s="180"/>
      <c r="U45" s="180"/>
      <c r="V45" s="180"/>
      <c r="W45" s="180"/>
      <c r="X45" s="180"/>
      <c r="Y45" s="180"/>
      <c r="Z45" s="180"/>
      <c r="AA45" s="180"/>
    </row>
    <row r="46">
      <c r="A46" s="181">
        <v>45.0</v>
      </c>
      <c r="B46" s="34" t="s">
        <v>552</v>
      </c>
      <c r="C46" s="56" t="s">
        <v>449</v>
      </c>
      <c r="D46" s="80" t="s">
        <v>553</v>
      </c>
      <c r="E46" s="80" t="s">
        <v>532</v>
      </c>
      <c r="F46" s="81" t="s">
        <v>120</v>
      </c>
      <c r="G46" s="81" t="s">
        <v>263</v>
      </c>
      <c r="H46" s="43" t="s">
        <v>47</v>
      </c>
      <c r="I46" s="37">
        <v>44088.0</v>
      </c>
      <c r="J46" s="37">
        <v>44141.0</v>
      </c>
      <c r="K46" s="38">
        <v>44185.0</v>
      </c>
      <c r="L46" s="39" t="s">
        <v>48</v>
      </c>
      <c r="M46" s="39" t="s">
        <v>49</v>
      </c>
      <c r="N46" s="39" t="s">
        <v>50</v>
      </c>
      <c r="O46" s="45" t="s">
        <v>554</v>
      </c>
      <c r="P46" s="46" t="str">
        <f>HYPERLINK("https://nptel.ac.in/noc/courses/noc19/SEM2/noc19-ce28","https://nptel.ac.in/noc/courses/noc19/SEM2/noc19-ce28")</f>
        <v>https://nptel.ac.in/noc/courses/noc19/SEM2/noc19-ce28</v>
      </c>
      <c r="Q46" s="46" t="str">
        <f>HYPERLINK("https://nptel.ac.in/courses/105/103/105103192/","https://nptel.ac.in/courses/105/103/105103192/")</f>
        <v>https://nptel.ac.in/courses/105/103/105103192/</v>
      </c>
      <c r="R46" s="180"/>
      <c r="S46" s="180"/>
      <c r="T46" s="180"/>
      <c r="U46" s="180"/>
      <c r="V46" s="180"/>
      <c r="W46" s="180"/>
      <c r="X46" s="180"/>
      <c r="Y46" s="180"/>
      <c r="Z46" s="180"/>
      <c r="AA46" s="180"/>
    </row>
    <row r="47">
      <c r="A47" s="181">
        <v>46.0</v>
      </c>
      <c r="B47" s="34" t="s">
        <v>611</v>
      </c>
      <c r="C47" s="56" t="s">
        <v>570</v>
      </c>
      <c r="D47" s="56" t="s">
        <v>612</v>
      </c>
      <c r="E47" s="56" t="s">
        <v>613</v>
      </c>
      <c r="F47" s="43" t="s">
        <v>57</v>
      </c>
      <c r="G47" s="43" t="s">
        <v>4</v>
      </c>
      <c r="H47" s="43" t="s">
        <v>47</v>
      </c>
      <c r="I47" s="37">
        <v>44088.0</v>
      </c>
      <c r="J47" s="37">
        <v>44169.0</v>
      </c>
      <c r="K47" s="38">
        <v>44185.0</v>
      </c>
      <c r="L47" s="39" t="s">
        <v>48</v>
      </c>
      <c r="M47" s="39" t="s">
        <v>41</v>
      </c>
      <c r="N47" s="40" t="s">
        <v>42</v>
      </c>
      <c r="O47" s="45" t="s">
        <v>614</v>
      </c>
      <c r="P47" s="46" t="str">
        <f>HYPERLINK("https://nptel.ac.in/noc/courses/noc20/SEM1/noc20-cs22","https://nptel.ac.in/noc/courses/noc20/SEM1/noc20-cs22")</f>
        <v>https://nptel.ac.in/noc/courses/noc20/SEM1/noc20-cs22</v>
      </c>
      <c r="Q47" s="46" t="str">
        <f>HYPERLINK("https://nptel.ac.in/courses/106/105/106105166/","https://nptel.ac.in/courses/106/105/106105166/")</f>
        <v>https://nptel.ac.in/courses/106/105/106105166/</v>
      </c>
      <c r="R47" s="180"/>
      <c r="S47" s="180"/>
      <c r="T47" s="180"/>
      <c r="U47" s="180"/>
      <c r="V47" s="180"/>
      <c r="W47" s="180"/>
      <c r="X47" s="180"/>
      <c r="Y47" s="180"/>
      <c r="Z47" s="180"/>
      <c r="AA47" s="180"/>
    </row>
    <row r="48">
      <c r="A48" s="181">
        <v>47.0</v>
      </c>
      <c r="B48" s="34" t="s">
        <v>618</v>
      </c>
      <c r="C48" s="56" t="s">
        <v>570</v>
      </c>
      <c r="D48" s="56" t="s">
        <v>619</v>
      </c>
      <c r="E48" s="56" t="s">
        <v>620</v>
      </c>
      <c r="F48" s="43" t="s">
        <v>57</v>
      </c>
      <c r="G48" s="43" t="s">
        <v>4</v>
      </c>
      <c r="H48" s="43" t="s">
        <v>47</v>
      </c>
      <c r="I48" s="37">
        <v>44088.0</v>
      </c>
      <c r="J48" s="37">
        <v>44169.0</v>
      </c>
      <c r="K48" s="38">
        <v>44185.0</v>
      </c>
      <c r="L48" s="39" t="s">
        <v>100</v>
      </c>
      <c r="M48" s="39" t="s">
        <v>41</v>
      </c>
      <c r="N48" s="40" t="s">
        <v>42</v>
      </c>
      <c r="O48" s="45" t="s">
        <v>621</v>
      </c>
      <c r="P48" s="46" t="str">
        <f>HYPERLINK("https://nptel.ac.in/noc/courses/noc19/SEM2/noc19-cs69","https://nptel.ac.in/noc/courses/noc19/SEM2/noc19-cs69")</f>
        <v>https://nptel.ac.in/noc/courses/noc19/SEM2/noc19-cs69</v>
      </c>
      <c r="Q48" s="46" t="str">
        <f>HYPERLINK("https://nptel.ac.in/courses/106/105/106105182/","https://nptel.ac.in/courses/106/105/106105182/")</f>
        <v>https://nptel.ac.in/courses/106/105/106105182/</v>
      </c>
      <c r="R48" s="180"/>
      <c r="S48" s="180"/>
      <c r="T48" s="180"/>
      <c r="U48" s="180"/>
      <c r="V48" s="180"/>
      <c r="W48" s="180"/>
      <c r="X48" s="180"/>
      <c r="Y48" s="180"/>
      <c r="Z48" s="180"/>
      <c r="AA48" s="180"/>
    </row>
    <row r="49">
      <c r="A49" s="181">
        <v>48.0</v>
      </c>
      <c r="B49" s="34" t="s">
        <v>630</v>
      </c>
      <c r="C49" s="56" t="s">
        <v>570</v>
      </c>
      <c r="D49" s="56" t="s">
        <v>631</v>
      </c>
      <c r="E49" s="56" t="s">
        <v>627</v>
      </c>
      <c r="F49" s="43" t="s">
        <v>628</v>
      </c>
      <c r="G49" s="36" t="s">
        <v>39</v>
      </c>
      <c r="H49" s="43" t="s">
        <v>47</v>
      </c>
      <c r="I49" s="37">
        <v>44088.0</v>
      </c>
      <c r="J49" s="37">
        <v>44141.0</v>
      </c>
      <c r="K49" s="38">
        <v>44185.0</v>
      </c>
      <c r="L49" s="39" t="s">
        <v>48</v>
      </c>
      <c r="M49" s="39" t="s">
        <v>41</v>
      </c>
      <c r="N49" s="40" t="s">
        <v>42</v>
      </c>
      <c r="O49" s="45" t="s">
        <v>632</v>
      </c>
      <c r="P49" s="46" t="str">
        <f>HYPERLINK("https://nptel.ac.in/noc/courses/noc20/SEM1/noc20-cs27","https://nptel.ac.in/noc/courses/noc20/SEM1/noc20-cs27")</f>
        <v>https://nptel.ac.in/noc/courses/noc20/SEM1/noc20-cs27</v>
      </c>
      <c r="Q49" s="46" t="str">
        <f>HYPERLINK("https://nptel.ac.in/courses/106/106/106106131/","https://nptel.ac.in/courses/106/106/106106131/")</f>
        <v>https://nptel.ac.in/courses/106/106/106106131/</v>
      </c>
      <c r="R49" s="180"/>
      <c r="S49" s="180"/>
      <c r="T49" s="180"/>
      <c r="U49" s="180"/>
      <c r="V49" s="180"/>
      <c r="W49" s="180"/>
      <c r="X49" s="180"/>
      <c r="Y49" s="180"/>
      <c r="Z49" s="180"/>
      <c r="AA49" s="180"/>
    </row>
    <row r="50">
      <c r="A50" s="181">
        <v>49.0</v>
      </c>
      <c r="B50" s="34" t="s">
        <v>637</v>
      </c>
      <c r="C50" s="56" t="s">
        <v>570</v>
      </c>
      <c r="D50" s="56" t="s">
        <v>638</v>
      </c>
      <c r="E50" s="56" t="s">
        <v>639</v>
      </c>
      <c r="F50" s="43" t="s">
        <v>126</v>
      </c>
      <c r="G50" s="43" t="s">
        <v>4</v>
      </c>
      <c r="H50" s="43" t="s">
        <v>47</v>
      </c>
      <c r="I50" s="37">
        <v>44088.0</v>
      </c>
      <c r="J50" s="37">
        <v>44169.0</v>
      </c>
      <c r="K50" s="38">
        <v>44185.0</v>
      </c>
      <c r="L50" s="39" t="s">
        <v>28</v>
      </c>
      <c r="M50" s="39" t="s">
        <v>41</v>
      </c>
      <c r="N50" s="40" t="s">
        <v>42</v>
      </c>
      <c r="O50" s="45" t="s">
        <v>640</v>
      </c>
      <c r="P50" s="46" t="str">
        <f>HYPERLINK("https://nptel.ac.in/noc/courses/noc20/SEM1/noc20-cs29","https://nptel.ac.in/noc/courses/noc20/SEM1/noc20-cs29")</f>
        <v>https://nptel.ac.in/noc/courses/noc20/SEM1/noc20-cs29</v>
      </c>
      <c r="Q50" s="46" t="str">
        <f>HYPERLINK("https://nptel.ac.in/courses/106/106/106106139/","https://nptel.ac.in/courses/106/106/106106139/")</f>
        <v>https://nptel.ac.in/courses/106/106/106106139/</v>
      </c>
      <c r="R50" s="180"/>
      <c r="S50" s="180"/>
      <c r="T50" s="180"/>
      <c r="U50" s="180"/>
      <c r="V50" s="180"/>
      <c r="W50" s="180"/>
      <c r="X50" s="180"/>
      <c r="Y50" s="180"/>
      <c r="Z50" s="180"/>
      <c r="AA50" s="180"/>
    </row>
    <row r="51">
      <c r="A51" s="181">
        <v>50.0</v>
      </c>
      <c r="B51" s="34" t="s">
        <v>641</v>
      </c>
      <c r="C51" s="56" t="s">
        <v>570</v>
      </c>
      <c r="D51" s="56" t="s">
        <v>642</v>
      </c>
      <c r="E51" s="56" t="s">
        <v>639</v>
      </c>
      <c r="F51" s="43" t="s">
        <v>126</v>
      </c>
      <c r="G51" s="43" t="s">
        <v>4</v>
      </c>
      <c r="H51" s="43" t="s">
        <v>47</v>
      </c>
      <c r="I51" s="37">
        <v>44088.0</v>
      </c>
      <c r="J51" s="37">
        <v>44169.0</v>
      </c>
      <c r="K51" s="38">
        <v>44185.0</v>
      </c>
      <c r="L51" s="39" t="s">
        <v>28</v>
      </c>
      <c r="M51" s="39" t="s">
        <v>41</v>
      </c>
      <c r="N51" s="40" t="s">
        <v>42</v>
      </c>
      <c r="O51" s="45" t="s">
        <v>643</v>
      </c>
      <c r="P51" s="46" t="str">
        <f>HYPERLINK("https://nptel.ac.in/noc/courses/noc20/SEM1/noc20-cs51","https://nptel.ac.in/noc/courses/noc20/SEM1/noc20-cs51")</f>
        <v>https://nptel.ac.in/noc/courses/noc20/SEM1/noc20-cs51</v>
      </c>
      <c r="Q51" s="46" t="str">
        <f>HYPERLINK("https://nptel.ac.in/courses/106/106/106106143/","https://nptel.ac.in/courses/106/106/106106143/")</f>
        <v>https://nptel.ac.in/courses/106/106/106106143/</v>
      </c>
      <c r="R51" s="180"/>
      <c r="S51" s="180"/>
      <c r="T51" s="180"/>
      <c r="U51" s="180"/>
      <c r="V51" s="180"/>
      <c r="W51" s="180"/>
      <c r="X51" s="180"/>
      <c r="Y51" s="180"/>
      <c r="Z51" s="180"/>
      <c r="AA51" s="180"/>
    </row>
    <row r="52">
      <c r="A52" s="181">
        <v>51.0</v>
      </c>
      <c r="B52" s="34" t="s">
        <v>648</v>
      </c>
      <c r="C52" s="56" t="s">
        <v>570</v>
      </c>
      <c r="D52" s="56" t="s">
        <v>649</v>
      </c>
      <c r="E52" s="56" t="s">
        <v>650</v>
      </c>
      <c r="F52" s="43" t="s">
        <v>651</v>
      </c>
      <c r="G52" s="43" t="s">
        <v>4</v>
      </c>
      <c r="H52" s="43" t="s">
        <v>47</v>
      </c>
      <c r="I52" s="37">
        <v>44088.0</v>
      </c>
      <c r="J52" s="37">
        <v>44169.0</v>
      </c>
      <c r="K52" s="38">
        <v>44185.0</v>
      </c>
      <c r="L52" s="39" t="s">
        <v>28</v>
      </c>
      <c r="M52" s="39" t="s">
        <v>41</v>
      </c>
      <c r="N52" s="40" t="s">
        <v>42</v>
      </c>
      <c r="O52" s="45" t="s">
        <v>652</v>
      </c>
      <c r="P52" s="44" t="s">
        <v>653</v>
      </c>
      <c r="Q52" s="95" t="str">
        <f>HYPERLINK("https://nptel.ac.in/courses/106/101/106101163/","https://nptel.ac.in/courses/106/101/106101163/")</f>
        <v>https://nptel.ac.in/courses/106/101/106101163/</v>
      </c>
      <c r="R52" s="180"/>
      <c r="S52" s="180"/>
      <c r="T52" s="180"/>
      <c r="U52" s="180"/>
      <c r="V52" s="180"/>
      <c r="W52" s="180"/>
      <c r="X52" s="180"/>
      <c r="Y52" s="180"/>
      <c r="Z52" s="180"/>
      <c r="AA52" s="180"/>
    </row>
    <row r="53">
      <c r="A53" s="181">
        <v>52.0</v>
      </c>
      <c r="B53" s="34" t="s">
        <v>672</v>
      </c>
      <c r="C53" s="58" t="s">
        <v>570</v>
      </c>
      <c r="D53" s="56" t="s">
        <v>673</v>
      </c>
      <c r="E53" s="47" t="s">
        <v>674</v>
      </c>
      <c r="F53" s="48" t="s">
        <v>675</v>
      </c>
      <c r="G53" s="43" t="s">
        <v>4</v>
      </c>
      <c r="H53" s="43" t="s">
        <v>47</v>
      </c>
      <c r="I53" s="37">
        <v>44088.0</v>
      </c>
      <c r="J53" s="37">
        <v>44169.0</v>
      </c>
      <c r="K53" s="38">
        <v>44185.0</v>
      </c>
      <c r="L53" s="39" t="s">
        <v>48</v>
      </c>
      <c r="M53" s="39" t="s">
        <v>49</v>
      </c>
      <c r="N53" s="39" t="s">
        <v>50</v>
      </c>
      <c r="O53" s="45" t="s">
        <v>676</v>
      </c>
      <c r="P53" s="46" t="str">
        <f>HYPERLINK("https://nptel.ac.in/noc/courses/noc20/SEM1/noc20-cs37","https://nptel.ac.in/noc/courses/noc20/SEM1/noc20-cs37")</f>
        <v>https://nptel.ac.in/noc/courses/noc20/SEM1/noc20-cs37</v>
      </c>
      <c r="Q53" s="46" t="str">
        <f>HYPERLINK("https://nptel.ac.in/courses/106/106/106106183/","https://nptel.ac.in/courses/106/106/106106183/")</f>
        <v>https://nptel.ac.in/courses/106/106/106106183/</v>
      </c>
      <c r="R53" s="180"/>
      <c r="S53" s="180"/>
      <c r="T53" s="180"/>
      <c r="U53" s="180"/>
      <c r="V53" s="180"/>
      <c r="W53" s="180"/>
      <c r="X53" s="180"/>
      <c r="Y53" s="180"/>
      <c r="Z53" s="180"/>
      <c r="AA53" s="180"/>
    </row>
    <row r="54">
      <c r="A54" s="181">
        <v>53.0</v>
      </c>
      <c r="B54" s="34" t="s">
        <v>684</v>
      </c>
      <c r="C54" s="56" t="s">
        <v>570</v>
      </c>
      <c r="D54" s="35" t="s">
        <v>685</v>
      </c>
      <c r="E54" s="35" t="s">
        <v>580</v>
      </c>
      <c r="F54" s="36" t="s">
        <v>57</v>
      </c>
      <c r="G54" s="43" t="s">
        <v>4</v>
      </c>
      <c r="H54" s="36" t="s">
        <v>40</v>
      </c>
      <c r="I54" s="37">
        <v>44088.0</v>
      </c>
      <c r="J54" s="37">
        <v>44169.0</v>
      </c>
      <c r="K54" s="38">
        <v>44185.0</v>
      </c>
      <c r="L54" s="39" t="s">
        <v>48</v>
      </c>
      <c r="M54" s="39" t="s">
        <v>41</v>
      </c>
      <c r="N54" s="40" t="s">
        <v>42</v>
      </c>
      <c r="O54" s="45" t="s">
        <v>686</v>
      </c>
      <c r="P54" s="42"/>
      <c r="Q54" s="42"/>
      <c r="R54" s="180"/>
      <c r="S54" s="180"/>
      <c r="T54" s="180"/>
      <c r="U54" s="180"/>
      <c r="V54" s="180"/>
      <c r="W54" s="180"/>
      <c r="X54" s="180"/>
      <c r="Y54" s="180"/>
      <c r="Z54" s="180"/>
      <c r="AA54" s="180"/>
    </row>
    <row r="55">
      <c r="A55" s="181">
        <v>54.0</v>
      </c>
      <c r="B55" s="34" t="s">
        <v>695</v>
      </c>
      <c r="C55" s="56" t="s">
        <v>570</v>
      </c>
      <c r="D55" s="47" t="s">
        <v>696</v>
      </c>
      <c r="E55" s="97" t="s">
        <v>697</v>
      </c>
      <c r="F55" s="48" t="s">
        <v>698</v>
      </c>
      <c r="G55" s="43" t="s">
        <v>4</v>
      </c>
      <c r="H55" s="36" t="s">
        <v>40</v>
      </c>
      <c r="I55" s="37">
        <v>44088.0</v>
      </c>
      <c r="J55" s="37">
        <v>44169.0</v>
      </c>
      <c r="K55" s="38">
        <v>44185.0</v>
      </c>
      <c r="L55" s="39" t="s">
        <v>28</v>
      </c>
      <c r="M55" s="39" t="s">
        <v>41</v>
      </c>
      <c r="N55" s="40" t="s">
        <v>42</v>
      </c>
      <c r="O55" s="45" t="s">
        <v>699</v>
      </c>
      <c r="P55" s="42"/>
      <c r="Q55" s="42"/>
      <c r="R55" s="180"/>
      <c r="S55" s="180"/>
      <c r="T55" s="180"/>
      <c r="U55" s="180"/>
      <c r="V55" s="180"/>
      <c r="W55" s="180"/>
      <c r="X55" s="180"/>
      <c r="Y55" s="180"/>
      <c r="Z55" s="180"/>
      <c r="AA55" s="180"/>
    </row>
    <row r="56">
      <c r="A56" s="181">
        <v>55.0</v>
      </c>
      <c r="B56" s="34" t="s">
        <v>710</v>
      </c>
      <c r="C56" s="56" t="s">
        <v>570</v>
      </c>
      <c r="D56" s="102" t="s">
        <v>711</v>
      </c>
      <c r="E56" s="68" t="s">
        <v>712</v>
      </c>
      <c r="F56" s="103" t="s">
        <v>713</v>
      </c>
      <c r="G56" s="69" t="s">
        <v>263</v>
      </c>
      <c r="H56" s="70" t="s">
        <v>47</v>
      </c>
      <c r="I56" s="37">
        <v>44088.0</v>
      </c>
      <c r="J56" s="37">
        <v>44141.0</v>
      </c>
      <c r="K56" s="38">
        <v>44185.0</v>
      </c>
      <c r="L56" s="39" t="s">
        <v>100</v>
      </c>
      <c r="M56" s="39" t="s">
        <v>41</v>
      </c>
      <c r="N56" s="40" t="s">
        <v>42</v>
      </c>
      <c r="O56" s="45" t="s">
        <v>714</v>
      </c>
      <c r="P56" s="66" t="s">
        <v>715</v>
      </c>
      <c r="Q56" s="66" t="s">
        <v>716</v>
      </c>
      <c r="R56" s="180"/>
      <c r="S56" s="180"/>
      <c r="T56" s="180"/>
      <c r="U56" s="180"/>
      <c r="V56" s="180"/>
      <c r="W56" s="180"/>
      <c r="X56" s="180"/>
      <c r="Y56" s="180"/>
      <c r="Z56" s="180"/>
      <c r="AA56" s="180"/>
    </row>
    <row r="57">
      <c r="A57" s="181">
        <v>56.0</v>
      </c>
      <c r="B57" s="34" t="s">
        <v>729</v>
      </c>
      <c r="C57" s="56" t="s">
        <v>570</v>
      </c>
      <c r="D57" s="47" t="s">
        <v>730</v>
      </c>
      <c r="E57" s="105" t="s">
        <v>731</v>
      </c>
      <c r="F57" s="106" t="s">
        <v>732</v>
      </c>
      <c r="G57" s="69" t="s">
        <v>263</v>
      </c>
      <c r="H57" s="70" t="s">
        <v>47</v>
      </c>
      <c r="I57" s="37">
        <v>44088.0</v>
      </c>
      <c r="J57" s="37">
        <v>44141.0</v>
      </c>
      <c r="K57" s="38">
        <v>44185.0</v>
      </c>
      <c r="L57" s="39" t="s">
        <v>48</v>
      </c>
      <c r="M57" s="39" t="s">
        <v>41</v>
      </c>
      <c r="N57" s="40" t="s">
        <v>42</v>
      </c>
      <c r="O57" s="84" t="s">
        <v>733</v>
      </c>
      <c r="P57" s="44" t="s">
        <v>734</v>
      </c>
      <c r="Q57" s="44" t="s">
        <v>735</v>
      </c>
      <c r="R57" s="180"/>
      <c r="S57" s="180"/>
      <c r="T57" s="180"/>
      <c r="U57" s="180"/>
      <c r="V57" s="180"/>
      <c r="W57" s="180"/>
      <c r="X57" s="180"/>
      <c r="Y57" s="180"/>
      <c r="Z57" s="180"/>
      <c r="AA57" s="180"/>
    </row>
    <row r="58">
      <c r="A58" s="181">
        <v>57.0</v>
      </c>
      <c r="B58" s="34" t="s">
        <v>751</v>
      </c>
      <c r="C58" s="56" t="s">
        <v>747</v>
      </c>
      <c r="D58" s="47" t="s">
        <v>752</v>
      </c>
      <c r="E58" s="47" t="s">
        <v>753</v>
      </c>
      <c r="F58" s="48" t="s">
        <v>83</v>
      </c>
      <c r="G58" s="43" t="s">
        <v>174</v>
      </c>
      <c r="H58" s="43" t="s">
        <v>47</v>
      </c>
      <c r="I58" s="37">
        <v>44088.0</v>
      </c>
      <c r="J58" s="37">
        <v>44113.0</v>
      </c>
      <c r="K58" s="38">
        <v>44185.0</v>
      </c>
      <c r="L58" s="39" t="s">
        <v>48</v>
      </c>
      <c r="M58" s="39" t="s">
        <v>41</v>
      </c>
      <c r="N58" s="40" t="s">
        <v>42</v>
      </c>
      <c r="O58" s="45" t="s">
        <v>754</v>
      </c>
      <c r="P58" s="46" t="str">
        <f>HYPERLINK("https://nptel.ac.in/noc/courses/noc20/SEM1/noc20-de02","https://nptel.ac.in/noc/courses/noc20/SEM1/noc20-de02")</f>
        <v>https://nptel.ac.in/noc/courses/noc20/SEM1/noc20-de02</v>
      </c>
      <c r="Q58" s="46" t="str">
        <f>HYPERLINK("https://nptel.ac.in/courses/107/101/107101086/","https://nptel.ac.in/courses/107/101/107101086/")</f>
        <v>https://nptel.ac.in/courses/107/101/107101086/</v>
      </c>
      <c r="R58" s="180"/>
      <c r="S58" s="180"/>
      <c r="T58" s="180"/>
      <c r="U58" s="180"/>
      <c r="V58" s="180"/>
      <c r="W58" s="180"/>
      <c r="X58" s="180"/>
      <c r="Y58" s="180"/>
      <c r="Z58" s="180"/>
      <c r="AA58" s="180"/>
    </row>
    <row r="59">
      <c r="A59" s="181">
        <v>58.0</v>
      </c>
      <c r="B59" s="34" t="s">
        <v>755</v>
      </c>
      <c r="C59" s="56" t="s">
        <v>747</v>
      </c>
      <c r="D59" s="47" t="s">
        <v>756</v>
      </c>
      <c r="E59" s="47" t="s">
        <v>757</v>
      </c>
      <c r="F59" s="48" t="s">
        <v>83</v>
      </c>
      <c r="G59" s="43" t="s">
        <v>174</v>
      </c>
      <c r="H59" s="43" t="s">
        <v>47</v>
      </c>
      <c r="I59" s="37">
        <v>44088.0</v>
      </c>
      <c r="J59" s="37">
        <v>44113.0</v>
      </c>
      <c r="K59" s="38">
        <v>44185.0</v>
      </c>
      <c r="L59" s="39" t="s">
        <v>48</v>
      </c>
      <c r="M59" s="39" t="s">
        <v>41</v>
      </c>
      <c r="N59" s="40" t="s">
        <v>42</v>
      </c>
      <c r="O59" s="45" t="s">
        <v>758</v>
      </c>
      <c r="P59" s="46" t="str">
        <f>HYPERLINK("https://nptel.ac.in/noc/courses/noc20/SEM1/noc20-de01","https://nptel.ac.in/noc/courses/noc20/SEM1/noc20-de01")</f>
        <v>https://nptel.ac.in/noc/courses/noc20/SEM1/noc20-de01</v>
      </c>
      <c r="Q59" s="46" t="str">
        <f>HYPERLINK("https://nptel.ac.in/courses/107/101/107101087/","https://nptel.ac.in/courses/107/101/107101087/")</f>
        <v>https://nptel.ac.in/courses/107/101/107101087/</v>
      </c>
      <c r="R59" s="180"/>
      <c r="S59" s="180"/>
      <c r="T59" s="180"/>
      <c r="U59" s="180"/>
      <c r="V59" s="180"/>
      <c r="W59" s="180"/>
      <c r="X59" s="180"/>
      <c r="Y59" s="180"/>
      <c r="Z59" s="180"/>
      <c r="AA59" s="180"/>
    </row>
    <row r="60">
      <c r="A60" s="181">
        <v>59.0</v>
      </c>
      <c r="B60" s="34" t="s">
        <v>763</v>
      </c>
      <c r="C60" s="56" t="s">
        <v>747</v>
      </c>
      <c r="D60" s="47" t="s">
        <v>764</v>
      </c>
      <c r="E60" s="115" t="s">
        <v>765</v>
      </c>
      <c r="F60" s="43" t="s">
        <v>126</v>
      </c>
      <c r="G60" s="43" t="s">
        <v>4</v>
      </c>
      <c r="H60" s="48" t="s">
        <v>40</v>
      </c>
      <c r="I60" s="37">
        <v>44088.0</v>
      </c>
      <c r="J60" s="37">
        <v>44169.0</v>
      </c>
      <c r="K60" s="38">
        <v>44185.0</v>
      </c>
      <c r="L60" s="60" t="s">
        <v>28</v>
      </c>
      <c r="M60" s="39" t="s">
        <v>49</v>
      </c>
      <c r="N60" s="40" t="s">
        <v>42</v>
      </c>
      <c r="O60" s="45" t="s">
        <v>766</v>
      </c>
      <c r="P60" s="42"/>
      <c r="Q60" s="42"/>
      <c r="R60" s="180"/>
      <c r="S60" s="180"/>
      <c r="T60" s="180"/>
      <c r="U60" s="180"/>
      <c r="V60" s="180"/>
      <c r="W60" s="180"/>
      <c r="X60" s="180"/>
      <c r="Y60" s="180"/>
      <c r="Z60" s="180"/>
      <c r="AA60" s="180"/>
    </row>
    <row r="61">
      <c r="A61" s="181">
        <v>60.0</v>
      </c>
      <c r="B61" s="34" t="s">
        <v>780</v>
      </c>
      <c r="C61" s="58" t="s">
        <v>781</v>
      </c>
      <c r="D61" s="56" t="s">
        <v>782</v>
      </c>
      <c r="E61" s="56" t="s">
        <v>783</v>
      </c>
      <c r="F61" s="43" t="s">
        <v>203</v>
      </c>
      <c r="G61" s="43" t="s">
        <v>4</v>
      </c>
      <c r="H61" s="43" t="s">
        <v>47</v>
      </c>
      <c r="I61" s="37">
        <v>44088.0</v>
      </c>
      <c r="J61" s="37">
        <v>44169.0</v>
      </c>
      <c r="K61" s="38">
        <v>44185.0</v>
      </c>
      <c r="L61" s="39" t="s">
        <v>28</v>
      </c>
      <c r="M61" s="39" t="s">
        <v>41</v>
      </c>
      <c r="N61" s="40" t="s">
        <v>42</v>
      </c>
      <c r="O61" s="45" t="s">
        <v>784</v>
      </c>
      <c r="P61" s="46" t="str">
        <f>HYPERLINK("https://nptel.ac.in/noc/courses/noc19/SEM2/noc19-ee39","https://nptel.ac.in/noc/courses/noc19/SEM2/noc19-ee39")</f>
        <v>https://nptel.ac.in/noc/courses/noc19/SEM2/noc19-ee39</v>
      </c>
      <c r="Q61" s="46" t="str">
        <f>HYPERLINK("https://nptel.ac.in/courses/108/108/108108114/","https://nptel.ac.in/courses/108/108/108108114/")</f>
        <v>https://nptel.ac.in/courses/108/108/108108114/</v>
      </c>
      <c r="R61" s="180"/>
      <c r="S61" s="180"/>
      <c r="T61" s="180"/>
      <c r="U61" s="180"/>
      <c r="V61" s="180"/>
      <c r="W61" s="180"/>
      <c r="X61" s="180"/>
      <c r="Y61" s="180"/>
      <c r="Z61" s="180"/>
      <c r="AA61" s="180"/>
    </row>
    <row r="62">
      <c r="A62" s="181">
        <v>61.0</v>
      </c>
      <c r="B62" s="34" t="s">
        <v>785</v>
      </c>
      <c r="C62" s="58" t="s">
        <v>781</v>
      </c>
      <c r="D62" s="56" t="s">
        <v>786</v>
      </c>
      <c r="E62" s="56" t="s">
        <v>783</v>
      </c>
      <c r="F62" s="43" t="s">
        <v>203</v>
      </c>
      <c r="G62" s="43" t="s">
        <v>4</v>
      </c>
      <c r="H62" s="43" t="s">
        <v>47</v>
      </c>
      <c r="I62" s="37">
        <v>44088.0</v>
      </c>
      <c r="J62" s="37">
        <v>44169.0</v>
      </c>
      <c r="K62" s="38">
        <v>44185.0</v>
      </c>
      <c r="L62" s="39" t="s">
        <v>48</v>
      </c>
      <c r="M62" s="39" t="s">
        <v>41</v>
      </c>
      <c r="N62" s="40" t="s">
        <v>42</v>
      </c>
      <c r="O62" s="45" t="s">
        <v>787</v>
      </c>
      <c r="P62" s="46" t="str">
        <f>HYPERLINK("https://nptel.ac.in/noc/courses/noc18/SEM2/noc18-ee36","https://nptel.ac.in/noc/courses/noc18/SEM2/noc18-ee36")</f>
        <v>https://nptel.ac.in/noc/courses/noc18/SEM2/noc18-ee36</v>
      </c>
      <c r="Q62" s="46" t="str">
        <f>HYPERLINK("https://nptel.ac.in/courses/108/108/108108113/","https://nptel.ac.in/courses/108/108/108108113/")</f>
        <v>https://nptel.ac.in/courses/108/108/108108113/</v>
      </c>
      <c r="R62" s="180"/>
      <c r="S62" s="180"/>
      <c r="T62" s="180"/>
      <c r="U62" s="180"/>
      <c r="V62" s="180"/>
      <c r="W62" s="180"/>
      <c r="X62" s="180"/>
      <c r="Y62" s="180"/>
      <c r="Z62" s="180"/>
      <c r="AA62" s="180"/>
    </row>
    <row r="63">
      <c r="A63" s="181">
        <v>62.0</v>
      </c>
      <c r="B63" s="34" t="s">
        <v>788</v>
      </c>
      <c r="C63" s="58" t="s">
        <v>781</v>
      </c>
      <c r="D63" s="56" t="s">
        <v>789</v>
      </c>
      <c r="E63" s="56" t="s">
        <v>790</v>
      </c>
      <c r="F63" s="43" t="s">
        <v>203</v>
      </c>
      <c r="G63" s="43" t="s">
        <v>4</v>
      </c>
      <c r="H63" s="43" t="s">
        <v>47</v>
      </c>
      <c r="I63" s="37">
        <v>44088.0</v>
      </c>
      <c r="J63" s="37">
        <v>44169.0</v>
      </c>
      <c r="K63" s="38">
        <v>44185.0</v>
      </c>
      <c r="L63" s="39" t="s">
        <v>48</v>
      </c>
      <c r="M63" s="39" t="s">
        <v>41</v>
      </c>
      <c r="N63" s="40" t="s">
        <v>42</v>
      </c>
      <c r="O63" s="45" t="s">
        <v>791</v>
      </c>
      <c r="P63" s="46" t="str">
        <f>HYPERLINK("https://nptel.ac.in/noc/courses/noc18/SEM2/noc18-ee35","https://nptel.ac.in/noc/courses/noc18/SEM2/noc18-ee35")</f>
        <v>https://nptel.ac.in/noc/courses/noc18/SEM2/noc18-ee35</v>
      </c>
      <c r="Q63" s="46" t="str">
        <f>HYPERLINK("https://nptel.ac.in/courses/117/108/117108141/","https://nptel.ac.in/courses/117/108/117108141/")</f>
        <v>https://nptel.ac.in/courses/117/108/117108141/</v>
      </c>
      <c r="R63" s="180"/>
      <c r="S63" s="180"/>
      <c r="T63" s="180"/>
      <c r="U63" s="180"/>
      <c r="V63" s="180"/>
      <c r="W63" s="180"/>
      <c r="X63" s="180"/>
      <c r="Y63" s="180"/>
      <c r="Z63" s="180"/>
      <c r="AA63" s="180"/>
    </row>
    <row r="64">
      <c r="A64" s="181">
        <v>63.0</v>
      </c>
      <c r="B64" s="34" t="s">
        <v>799</v>
      </c>
      <c r="C64" s="35" t="s">
        <v>781</v>
      </c>
      <c r="D64" s="34" t="s">
        <v>800</v>
      </c>
      <c r="E64" s="56" t="s">
        <v>801</v>
      </c>
      <c r="F64" s="36" t="s">
        <v>57</v>
      </c>
      <c r="G64" s="43" t="s">
        <v>4</v>
      </c>
      <c r="H64" s="36" t="s">
        <v>47</v>
      </c>
      <c r="I64" s="37">
        <v>44088.0</v>
      </c>
      <c r="J64" s="37">
        <v>44169.0</v>
      </c>
      <c r="K64" s="38">
        <v>44185.0</v>
      </c>
      <c r="L64" s="39" t="s">
        <v>48</v>
      </c>
      <c r="M64" s="39" t="s">
        <v>49</v>
      </c>
      <c r="N64" s="39" t="s">
        <v>50</v>
      </c>
      <c r="O64" s="45" t="s">
        <v>802</v>
      </c>
      <c r="P64" s="46" t="str">
        <f>HYPERLINK("https://nptel.ac.in/noc/courses/noc19/SEM2/noc19-ee60","https://nptel.ac.in/noc/courses/noc19/SEM2/noc19-ee60")</f>
        <v>https://nptel.ac.in/noc/courses/noc19/SEM2/noc19-ee60</v>
      </c>
      <c r="Q64" s="46" t="str">
        <f>HYPERLINK("https://nptel.ac.in/courses/108/105/108105155/","https://nptel.ac.in/courses/108/105/108105155/")</f>
        <v>https://nptel.ac.in/courses/108/105/108105155/</v>
      </c>
      <c r="R64" s="180"/>
      <c r="S64" s="180"/>
      <c r="T64" s="180"/>
      <c r="U64" s="180"/>
      <c r="V64" s="180"/>
      <c r="W64" s="180"/>
      <c r="X64" s="180"/>
      <c r="Y64" s="180"/>
      <c r="Z64" s="180"/>
      <c r="AA64" s="180"/>
    </row>
    <row r="65">
      <c r="A65" s="181">
        <v>64.0</v>
      </c>
      <c r="B65" s="34" t="s">
        <v>803</v>
      </c>
      <c r="C65" s="58" t="s">
        <v>781</v>
      </c>
      <c r="D65" s="56" t="s">
        <v>804</v>
      </c>
      <c r="E65" s="47" t="s">
        <v>805</v>
      </c>
      <c r="F65" s="43" t="s">
        <v>126</v>
      </c>
      <c r="G65" s="43" t="s">
        <v>4</v>
      </c>
      <c r="H65" s="43" t="s">
        <v>47</v>
      </c>
      <c r="I65" s="37">
        <v>44088.0</v>
      </c>
      <c r="J65" s="37">
        <v>44169.0</v>
      </c>
      <c r="K65" s="38">
        <v>44185.0</v>
      </c>
      <c r="L65" s="39" t="s">
        <v>100</v>
      </c>
      <c r="M65" s="39" t="s">
        <v>41</v>
      </c>
      <c r="N65" s="40" t="s">
        <v>42</v>
      </c>
      <c r="O65" s="45" t="s">
        <v>806</v>
      </c>
      <c r="P65" s="46" t="str">
        <f>HYPERLINK("https://nptel.ac.in/noc/courses/noc19/SEM2/noc19-ee48","https://nptel.ac.in/noc/courses/noc19/SEM2/noc19-ee48")</f>
        <v>https://nptel.ac.in/noc/courses/noc19/SEM2/noc19-ee48</v>
      </c>
      <c r="Q65" s="46" t="str">
        <f>HYPERLINK("https://nptel.ac.in/courses/106/106/106106167/","https://nptel.ac.in/courses/106/106/106106167/")</f>
        <v>https://nptel.ac.in/courses/106/106/106106167/</v>
      </c>
      <c r="R65" s="180"/>
      <c r="S65" s="180"/>
      <c r="T65" s="180"/>
      <c r="U65" s="180"/>
      <c r="V65" s="180"/>
      <c r="W65" s="180"/>
      <c r="X65" s="180"/>
      <c r="Y65" s="180"/>
      <c r="Z65" s="180"/>
      <c r="AA65" s="180"/>
    </row>
    <row r="66">
      <c r="A66" s="181">
        <v>65.0</v>
      </c>
      <c r="B66" s="34" t="s">
        <v>807</v>
      </c>
      <c r="C66" s="58" t="s">
        <v>781</v>
      </c>
      <c r="D66" s="56" t="s">
        <v>808</v>
      </c>
      <c r="E66" s="34" t="s">
        <v>809</v>
      </c>
      <c r="F66" s="43" t="s">
        <v>126</v>
      </c>
      <c r="G66" s="43" t="s">
        <v>4</v>
      </c>
      <c r="H66" s="43" t="s">
        <v>47</v>
      </c>
      <c r="I66" s="37">
        <v>44088.0</v>
      </c>
      <c r="J66" s="37">
        <v>44169.0</v>
      </c>
      <c r="K66" s="38">
        <v>44185.0</v>
      </c>
      <c r="L66" s="39" t="s">
        <v>28</v>
      </c>
      <c r="M66" s="39" t="s">
        <v>41</v>
      </c>
      <c r="N66" s="40" t="s">
        <v>42</v>
      </c>
      <c r="O66" s="45" t="s">
        <v>810</v>
      </c>
      <c r="P66" s="46" t="str">
        <f>HYPERLINK("https://nptel.ac.in/noc/courses/noc20/SEM1/noc20-ee22","https://nptel.ac.in/noc/courses/noc20/SEM1/noc20-ee22")</f>
        <v>https://nptel.ac.in/noc/courses/noc20/SEM1/noc20-ee22</v>
      </c>
      <c r="Q66" s="46" t="str">
        <f>HYPERLINK("https://nptel.ac.in/courses/108/106/108106098/","https://nptel.ac.in/courses/108/106/108106098/")</f>
        <v>https://nptel.ac.in/courses/108/106/108106098/</v>
      </c>
      <c r="R66" s="180"/>
      <c r="S66" s="180"/>
      <c r="T66" s="180"/>
      <c r="U66" s="180"/>
      <c r="V66" s="180"/>
      <c r="W66" s="180"/>
      <c r="X66" s="180"/>
      <c r="Y66" s="180"/>
      <c r="Z66" s="180"/>
      <c r="AA66" s="180"/>
    </row>
    <row r="67">
      <c r="A67" s="181">
        <v>66.0</v>
      </c>
      <c r="B67" s="34" t="s">
        <v>811</v>
      </c>
      <c r="C67" s="58" t="s">
        <v>781</v>
      </c>
      <c r="D67" s="56" t="s">
        <v>812</v>
      </c>
      <c r="E67" s="56" t="s">
        <v>813</v>
      </c>
      <c r="F67" s="43" t="s">
        <v>83</v>
      </c>
      <c r="G67" s="43" t="s">
        <v>4</v>
      </c>
      <c r="H67" s="43" t="s">
        <v>47</v>
      </c>
      <c r="I67" s="37">
        <v>44088.0</v>
      </c>
      <c r="J67" s="37">
        <v>44169.0</v>
      </c>
      <c r="K67" s="38">
        <v>44185.0</v>
      </c>
      <c r="L67" s="39" t="s">
        <v>28</v>
      </c>
      <c r="M67" s="39" t="s">
        <v>41</v>
      </c>
      <c r="N67" s="40" t="s">
        <v>42</v>
      </c>
      <c r="O67" s="45" t="s">
        <v>814</v>
      </c>
      <c r="P67" s="46" t="str">
        <f>HYPERLINK("https://nptel.ac.in/noc/courses/noc19/SEM2/noc19-ee57","https://nptel.ac.in/noc/courses/noc19/SEM2/noc19-ee57")</f>
        <v>https://nptel.ac.in/noc/courses/noc19/SEM2/noc19-ee57</v>
      </c>
      <c r="Q67" s="46" t="str">
        <f>HYPERLINK("https://nptel.ac.in/courses/108/101/108101112/","https://nptel.ac.in/courses/108/101/108101112/")</f>
        <v>https://nptel.ac.in/courses/108/101/108101112/</v>
      </c>
      <c r="R67" s="180"/>
      <c r="S67" s="180"/>
      <c r="T67" s="180"/>
      <c r="U67" s="180"/>
      <c r="V67" s="180"/>
      <c r="W67" s="180"/>
      <c r="X67" s="180"/>
      <c r="Y67" s="180"/>
      <c r="Z67" s="180"/>
      <c r="AA67" s="180"/>
    </row>
    <row r="68">
      <c r="A68" s="181">
        <v>67.0</v>
      </c>
      <c r="B68" s="34" t="s">
        <v>815</v>
      </c>
      <c r="C68" s="58" t="s">
        <v>781</v>
      </c>
      <c r="D68" s="56" t="s">
        <v>816</v>
      </c>
      <c r="E68" s="56" t="s">
        <v>817</v>
      </c>
      <c r="F68" s="43" t="s">
        <v>126</v>
      </c>
      <c r="G68" s="43" t="s">
        <v>4</v>
      </c>
      <c r="H68" s="43" t="s">
        <v>47</v>
      </c>
      <c r="I68" s="37">
        <v>44088.0</v>
      </c>
      <c r="J68" s="37">
        <v>44169.0</v>
      </c>
      <c r="K68" s="38">
        <v>44185.0</v>
      </c>
      <c r="L68" s="39" t="s">
        <v>48</v>
      </c>
      <c r="M68" s="39" t="s">
        <v>49</v>
      </c>
      <c r="N68" s="39" t="s">
        <v>50</v>
      </c>
      <c r="O68" s="45" t="s">
        <v>818</v>
      </c>
      <c r="P68" s="44" t="s">
        <v>819</v>
      </c>
      <c r="Q68" s="46" t="str">
        <f>HYPERLINK("https://nptel.ac.in/courses/117/106/117106108/","https://nptel.ac.in/courses/117/106/117106108/")</f>
        <v>https://nptel.ac.in/courses/117/106/117106108/</v>
      </c>
      <c r="R68" s="180"/>
      <c r="S68" s="180"/>
      <c r="T68" s="180"/>
      <c r="U68" s="180"/>
      <c r="V68" s="180"/>
      <c r="W68" s="180"/>
      <c r="X68" s="180"/>
      <c r="Y68" s="180"/>
      <c r="Z68" s="180"/>
      <c r="AA68" s="180"/>
    </row>
    <row r="69">
      <c r="A69" s="181">
        <v>68.0</v>
      </c>
      <c r="B69" s="34" t="s">
        <v>844</v>
      </c>
      <c r="C69" s="58" t="s">
        <v>781</v>
      </c>
      <c r="D69" s="56" t="s">
        <v>845</v>
      </c>
      <c r="E69" s="56" t="s">
        <v>830</v>
      </c>
      <c r="F69" s="43" t="s">
        <v>57</v>
      </c>
      <c r="G69" s="43" t="s">
        <v>4</v>
      </c>
      <c r="H69" s="43" t="s">
        <v>47</v>
      </c>
      <c r="I69" s="37">
        <v>44088.0</v>
      </c>
      <c r="J69" s="37">
        <v>44169.0</v>
      </c>
      <c r="K69" s="38">
        <v>44185.0</v>
      </c>
      <c r="L69" s="39" t="s">
        <v>48</v>
      </c>
      <c r="M69" s="39" t="s">
        <v>41</v>
      </c>
      <c r="N69" s="40" t="s">
        <v>42</v>
      </c>
      <c r="O69" s="45" t="s">
        <v>846</v>
      </c>
      <c r="P69" s="46" t="str">
        <f>HYPERLINK("https://nptel.ac.in/noc/courses/noc19/SEM2/noc19-ee62","https://nptel.ac.in/noc/courses/noc19/SEM2/noc19-ee62")</f>
        <v>https://nptel.ac.in/noc/courses/noc19/SEM2/noc19-ee62</v>
      </c>
      <c r="Q69" s="46" t="str">
        <f>HYPERLINK("https://nptel.ac.in/courses/117/105/117105140/","https://nptel.ac.in/courses/117/105/117105140/")</f>
        <v>https://nptel.ac.in/courses/117/105/117105140/</v>
      </c>
      <c r="R69" s="180"/>
      <c r="S69" s="180"/>
      <c r="T69" s="180"/>
      <c r="U69" s="180"/>
      <c r="V69" s="180"/>
      <c r="W69" s="180"/>
      <c r="X69" s="180"/>
      <c r="Y69" s="180"/>
      <c r="Z69" s="180"/>
      <c r="AA69" s="180"/>
    </row>
    <row r="70">
      <c r="A70" s="181">
        <v>69.0</v>
      </c>
      <c r="B70" s="34" t="s">
        <v>851</v>
      </c>
      <c r="C70" s="58" t="s">
        <v>781</v>
      </c>
      <c r="D70" s="56" t="s">
        <v>852</v>
      </c>
      <c r="E70" s="56" t="s">
        <v>853</v>
      </c>
      <c r="F70" s="43" t="s">
        <v>57</v>
      </c>
      <c r="G70" s="43" t="s">
        <v>4</v>
      </c>
      <c r="H70" s="43" t="s">
        <v>47</v>
      </c>
      <c r="I70" s="37">
        <v>44088.0</v>
      </c>
      <c r="J70" s="37">
        <v>44169.0</v>
      </c>
      <c r="K70" s="38">
        <v>44185.0</v>
      </c>
      <c r="L70" s="39" t="s">
        <v>100</v>
      </c>
      <c r="M70" s="39" t="s">
        <v>41</v>
      </c>
      <c r="N70" s="40" t="s">
        <v>42</v>
      </c>
      <c r="O70" s="45" t="s">
        <v>854</v>
      </c>
      <c r="P70" s="46" t="str">
        <f>HYPERLINK("https://nptel.ac.in/noc/courses/noc18/SEM1/noc18-ee08","https://nptel.ac.in/noc/courses/noc18/SEM1/noc18-ee08")</f>
        <v>https://nptel.ac.in/noc/courses/noc18/SEM1/noc18-ee08</v>
      </c>
      <c r="Q70" s="46" t="str">
        <f>HYPERLINK("https://nptel.ac.in/courses/108/105/108105103/","https://nptel.ac.in/courses/108/105/108105103/")</f>
        <v>https://nptel.ac.in/courses/108/105/108105103/</v>
      </c>
      <c r="R70" s="180"/>
      <c r="S70" s="180"/>
      <c r="T70" s="180"/>
      <c r="U70" s="180"/>
      <c r="V70" s="180"/>
      <c r="W70" s="180"/>
      <c r="X70" s="180"/>
      <c r="Y70" s="180"/>
      <c r="Z70" s="180"/>
      <c r="AA70" s="180"/>
    </row>
    <row r="71">
      <c r="A71" s="181">
        <v>70.0</v>
      </c>
      <c r="B71" s="34" t="s">
        <v>869</v>
      </c>
      <c r="C71" s="56" t="s">
        <v>781</v>
      </c>
      <c r="D71" s="59" t="s">
        <v>870</v>
      </c>
      <c r="E71" s="59" t="s">
        <v>871</v>
      </c>
      <c r="F71" s="43" t="s">
        <v>126</v>
      </c>
      <c r="G71" s="43" t="s">
        <v>4</v>
      </c>
      <c r="H71" s="43" t="s">
        <v>40</v>
      </c>
      <c r="I71" s="37">
        <v>44088.0</v>
      </c>
      <c r="J71" s="37">
        <v>44169.0</v>
      </c>
      <c r="K71" s="38">
        <v>44185.0</v>
      </c>
      <c r="L71" s="39" t="s">
        <v>28</v>
      </c>
      <c r="M71" s="39" t="s">
        <v>41</v>
      </c>
      <c r="N71" s="40" t="s">
        <v>42</v>
      </c>
      <c r="O71" s="45" t="s">
        <v>872</v>
      </c>
      <c r="P71" s="42"/>
      <c r="Q71" s="42"/>
      <c r="R71" s="180"/>
      <c r="S71" s="180"/>
      <c r="T71" s="180"/>
      <c r="U71" s="180"/>
      <c r="V71" s="180"/>
      <c r="W71" s="180"/>
      <c r="X71" s="180"/>
      <c r="Y71" s="180"/>
      <c r="Z71" s="180"/>
      <c r="AA71" s="180"/>
    </row>
    <row r="72">
      <c r="A72" s="181">
        <v>71.0</v>
      </c>
      <c r="B72" s="34" t="s">
        <v>886</v>
      </c>
      <c r="C72" s="56" t="s">
        <v>781</v>
      </c>
      <c r="D72" s="59" t="s">
        <v>887</v>
      </c>
      <c r="E72" s="59" t="s">
        <v>888</v>
      </c>
      <c r="F72" s="43" t="s">
        <v>126</v>
      </c>
      <c r="G72" s="43" t="s">
        <v>4</v>
      </c>
      <c r="H72" s="43" t="s">
        <v>40</v>
      </c>
      <c r="I72" s="37">
        <v>44088.0</v>
      </c>
      <c r="J72" s="37">
        <v>44169.0</v>
      </c>
      <c r="K72" s="38">
        <v>44185.0</v>
      </c>
      <c r="L72" s="39" t="s">
        <v>28</v>
      </c>
      <c r="M72" s="39" t="s">
        <v>41</v>
      </c>
      <c r="N72" s="40" t="s">
        <v>42</v>
      </c>
      <c r="O72" s="45" t="s">
        <v>889</v>
      </c>
      <c r="P72" s="42"/>
      <c r="Q72" s="42"/>
      <c r="R72" s="180"/>
      <c r="S72" s="180"/>
      <c r="T72" s="180"/>
      <c r="U72" s="180"/>
      <c r="V72" s="180"/>
      <c r="W72" s="180"/>
      <c r="X72" s="180"/>
      <c r="Y72" s="180"/>
      <c r="Z72" s="180"/>
      <c r="AA72" s="180"/>
    </row>
    <row r="73">
      <c r="A73" s="181">
        <v>72.0</v>
      </c>
      <c r="B73" s="34" t="s">
        <v>894</v>
      </c>
      <c r="C73" s="56" t="s">
        <v>781</v>
      </c>
      <c r="D73" s="58" t="s">
        <v>895</v>
      </c>
      <c r="E73" s="58" t="s">
        <v>896</v>
      </c>
      <c r="F73" s="57" t="s">
        <v>147</v>
      </c>
      <c r="G73" s="43" t="s">
        <v>4</v>
      </c>
      <c r="H73" s="43" t="s">
        <v>47</v>
      </c>
      <c r="I73" s="37">
        <v>44088.0</v>
      </c>
      <c r="J73" s="37">
        <v>44169.0</v>
      </c>
      <c r="K73" s="38">
        <v>44185.0</v>
      </c>
      <c r="L73" s="39" t="s">
        <v>28</v>
      </c>
      <c r="M73" s="39" t="s">
        <v>29</v>
      </c>
      <c r="N73" s="40" t="s">
        <v>42</v>
      </c>
      <c r="O73" s="45" t="s">
        <v>897</v>
      </c>
      <c r="P73" s="46" t="str">
        <f>HYPERLINK("https://nptel.ac.in/noc/courses/noc19/SEM2/noc19-ee54","https://nptel.ac.in/noc/courses/noc19/SEM2/noc19-ee54")</f>
        <v>https://nptel.ac.in/noc/courses/noc19/SEM2/noc19-ee54</v>
      </c>
      <c r="Q73" s="46" t="str">
        <f>HYPERLINK("https://nptel.ac.in/courses/108/107/108107142/","https://nptel.ac.in/courses/108/107/108107142/")</f>
        <v>https://nptel.ac.in/courses/108/107/108107142/</v>
      </c>
      <c r="R73" s="180"/>
      <c r="S73" s="180"/>
      <c r="T73" s="180"/>
      <c r="U73" s="180"/>
      <c r="V73" s="180"/>
      <c r="W73" s="180"/>
      <c r="X73" s="180"/>
      <c r="Y73" s="180"/>
      <c r="Z73" s="180"/>
      <c r="AA73" s="180"/>
    </row>
    <row r="74">
      <c r="A74" s="181">
        <v>73.0</v>
      </c>
      <c r="B74" s="34" t="s">
        <v>914</v>
      </c>
      <c r="C74" s="56" t="s">
        <v>781</v>
      </c>
      <c r="D74" s="56" t="s">
        <v>915</v>
      </c>
      <c r="E74" s="47" t="s">
        <v>916</v>
      </c>
      <c r="F74" s="43" t="s">
        <v>126</v>
      </c>
      <c r="G74" s="43" t="s">
        <v>4</v>
      </c>
      <c r="H74" s="43" t="s">
        <v>47</v>
      </c>
      <c r="I74" s="37">
        <v>44088.0</v>
      </c>
      <c r="J74" s="37">
        <v>44169.0</v>
      </c>
      <c r="K74" s="38">
        <v>44185.0</v>
      </c>
      <c r="L74" s="39" t="s">
        <v>48</v>
      </c>
      <c r="M74" s="39" t="s">
        <v>49</v>
      </c>
      <c r="N74" s="39" t="s">
        <v>50</v>
      </c>
      <c r="O74" s="45" t="s">
        <v>917</v>
      </c>
      <c r="P74" s="46" t="str">
        <f>HYPERLINK("https://nptel.ac.in/noc/courses/noc19/SEM2/noc19-de04","https://nptel.ac.in/noc/courses/noc19/SEM2/noc19-de04")</f>
        <v>https://nptel.ac.in/noc/courses/noc19/SEM2/noc19-de04</v>
      </c>
      <c r="Q74" s="46" t="str">
        <f>HYPERLINK("https://nptel.ac.in/courses/107/106/107106081/","https://nptel.ac.in/courses/107/106/107106081/")</f>
        <v>https://nptel.ac.in/courses/107/106/107106081/</v>
      </c>
      <c r="R74" s="180"/>
      <c r="S74" s="180"/>
      <c r="T74" s="180"/>
      <c r="U74" s="180"/>
      <c r="V74" s="180"/>
      <c r="W74" s="180"/>
      <c r="X74" s="180"/>
      <c r="Y74" s="180"/>
      <c r="Z74" s="180"/>
      <c r="AA74" s="180"/>
    </row>
    <row r="75">
      <c r="A75" s="181">
        <v>74.0</v>
      </c>
      <c r="B75" s="34" t="s">
        <v>918</v>
      </c>
      <c r="C75" s="56" t="s">
        <v>781</v>
      </c>
      <c r="D75" s="47" t="s">
        <v>919</v>
      </c>
      <c r="E75" s="58" t="s">
        <v>920</v>
      </c>
      <c r="F75" s="77" t="s">
        <v>120</v>
      </c>
      <c r="G75" s="43" t="s">
        <v>4</v>
      </c>
      <c r="H75" s="43" t="s">
        <v>47</v>
      </c>
      <c r="I75" s="37">
        <v>44088.0</v>
      </c>
      <c r="J75" s="37">
        <v>44169.0</v>
      </c>
      <c r="K75" s="38">
        <v>44185.0</v>
      </c>
      <c r="L75" s="39" t="s">
        <v>48</v>
      </c>
      <c r="M75" s="39" t="s">
        <v>49</v>
      </c>
      <c r="N75" s="39" t="s">
        <v>50</v>
      </c>
      <c r="O75" s="45" t="s">
        <v>921</v>
      </c>
      <c r="P75" s="46" t="str">
        <f>HYPERLINK("https://nptel.ac.in/noc/courses/noc19/SEM2/noc19-ee68","https://nptel.ac.in/noc/courses/noc19/SEM2/noc19-ee68")</f>
        <v>https://nptel.ac.in/noc/courses/noc19/SEM2/noc19-ee68</v>
      </c>
      <c r="Q75" s="46" t="str">
        <f>HYPERLINK("https://nptel.ac.in/courses/108/103/108103141/","https://nptel.ac.in/courses/108/103/108103141/")</f>
        <v>https://nptel.ac.in/courses/108/103/108103141/</v>
      </c>
      <c r="R75" s="180"/>
      <c r="S75" s="180"/>
      <c r="T75" s="180"/>
      <c r="U75" s="180"/>
      <c r="V75" s="180"/>
      <c r="W75" s="180"/>
      <c r="X75" s="180"/>
      <c r="Y75" s="180"/>
      <c r="Z75" s="180"/>
      <c r="AA75" s="180"/>
    </row>
    <row r="76">
      <c r="A76" s="181">
        <v>75.0</v>
      </c>
      <c r="B76" s="34" t="s">
        <v>926</v>
      </c>
      <c r="C76" s="56" t="s">
        <v>781</v>
      </c>
      <c r="D76" s="59" t="s">
        <v>927</v>
      </c>
      <c r="E76" s="100" t="s">
        <v>928</v>
      </c>
      <c r="F76" s="52" t="s">
        <v>38</v>
      </c>
      <c r="G76" s="52" t="s">
        <v>257</v>
      </c>
      <c r="H76" s="65" t="s">
        <v>47</v>
      </c>
      <c r="I76" s="37">
        <v>44088.0</v>
      </c>
      <c r="J76" s="37">
        <v>44169.0</v>
      </c>
      <c r="K76" s="38">
        <v>44185.0</v>
      </c>
      <c r="L76" s="39" t="s">
        <v>48</v>
      </c>
      <c r="M76" s="39" t="s">
        <v>49</v>
      </c>
      <c r="N76" s="39" t="s">
        <v>50</v>
      </c>
      <c r="O76" s="45" t="s">
        <v>929</v>
      </c>
      <c r="P76" s="66" t="s">
        <v>930</v>
      </c>
      <c r="Q76" s="66" t="s">
        <v>931</v>
      </c>
      <c r="R76" s="180"/>
      <c r="S76" s="180"/>
      <c r="T76" s="180"/>
      <c r="U76" s="180"/>
      <c r="V76" s="180"/>
      <c r="W76" s="180"/>
      <c r="X76" s="180"/>
      <c r="Y76" s="180"/>
      <c r="Z76" s="180"/>
      <c r="AA76" s="180"/>
    </row>
    <row r="77">
      <c r="A77" s="181">
        <v>76.0</v>
      </c>
      <c r="B77" s="34" t="s">
        <v>938</v>
      </c>
      <c r="C77" s="56" t="s">
        <v>781</v>
      </c>
      <c r="D77" s="72" t="s">
        <v>939</v>
      </c>
      <c r="E77" s="73" t="s">
        <v>940</v>
      </c>
      <c r="F77" s="74" t="s">
        <v>203</v>
      </c>
      <c r="G77" s="52" t="s">
        <v>257</v>
      </c>
      <c r="H77" s="74" t="s">
        <v>40</v>
      </c>
      <c r="I77" s="37">
        <v>44088.0</v>
      </c>
      <c r="J77" s="37">
        <v>44169.0</v>
      </c>
      <c r="K77" s="38">
        <v>44185.0</v>
      </c>
      <c r="L77" s="39" t="s">
        <v>28</v>
      </c>
      <c r="M77" s="39" t="s">
        <v>41</v>
      </c>
      <c r="N77" s="40" t="s">
        <v>42</v>
      </c>
      <c r="O77" s="45" t="s">
        <v>941</v>
      </c>
      <c r="P77" s="53"/>
      <c r="Q77" s="53"/>
      <c r="R77" s="180"/>
      <c r="S77" s="180"/>
      <c r="T77" s="180"/>
      <c r="U77" s="180"/>
      <c r="V77" s="180"/>
      <c r="W77" s="180"/>
      <c r="X77" s="180"/>
      <c r="Y77" s="180"/>
      <c r="Z77" s="180"/>
      <c r="AA77" s="180"/>
    </row>
    <row r="78">
      <c r="A78" s="181">
        <v>77.0</v>
      </c>
      <c r="B78" s="34" t="s">
        <v>942</v>
      </c>
      <c r="C78" s="56" t="s">
        <v>781</v>
      </c>
      <c r="D78" s="72" t="s">
        <v>943</v>
      </c>
      <c r="E78" s="73" t="s">
        <v>944</v>
      </c>
      <c r="F78" s="74" t="s">
        <v>203</v>
      </c>
      <c r="G78" s="52" t="s">
        <v>257</v>
      </c>
      <c r="H78" s="74" t="s">
        <v>40</v>
      </c>
      <c r="I78" s="37">
        <v>44088.0</v>
      </c>
      <c r="J78" s="37">
        <v>44169.0</v>
      </c>
      <c r="K78" s="38">
        <v>44185.0</v>
      </c>
      <c r="L78" s="39" t="s">
        <v>28</v>
      </c>
      <c r="M78" s="39" t="s">
        <v>41</v>
      </c>
      <c r="N78" s="40" t="s">
        <v>42</v>
      </c>
      <c r="O78" s="45" t="s">
        <v>945</v>
      </c>
      <c r="P78" s="53"/>
      <c r="Q78" s="53"/>
      <c r="R78" s="180"/>
      <c r="S78" s="180"/>
      <c r="T78" s="180"/>
      <c r="U78" s="180"/>
      <c r="V78" s="180"/>
      <c r="W78" s="180"/>
      <c r="X78" s="180"/>
      <c r="Y78" s="180"/>
      <c r="Z78" s="180"/>
      <c r="AA78" s="180"/>
    </row>
    <row r="79">
      <c r="A79" s="181">
        <v>78.0</v>
      </c>
      <c r="B79" s="34" t="s">
        <v>946</v>
      </c>
      <c r="C79" s="56" t="s">
        <v>781</v>
      </c>
      <c r="D79" s="72" t="s">
        <v>947</v>
      </c>
      <c r="E79" s="73" t="s">
        <v>948</v>
      </c>
      <c r="F79" s="74" t="s">
        <v>430</v>
      </c>
      <c r="G79" s="52" t="s">
        <v>257</v>
      </c>
      <c r="H79" s="43" t="s">
        <v>47</v>
      </c>
      <c r="I79" s="37">
        <v>44088.0</v>
      </c>
      <c r="J79" s="37">
        <v>44169.0</v>
      </c>
      <c r="K79" s="38">
        <v>44185.0</v>
      </c>
      <c r="L79" s="39" t="s">
        <v>48</v>
      </c>
      <c r="M79" s="39" t="s">
        <v>49</v>
      </c>
      <c r="N79" s="39" t="s">
        <v>50</v>
      </c>
      <c r="O79" s="45" t="s">
        <v>949</v>
      </c>
      <c r="P79" s="44" t="s">
        <v>950</v>
      </c>
      <c r="Q79" s="44" t="s">
        <v>951</v>
      </c>
      <c r="R79" s="180"/>
      <c r="S79" s="180"/>
      <c r="T79" s="180"/>
      <c r="U79" s="180"/>
      <c r="V79" s="180"/>
      <c r="W79" s="180"/>
      <c r="X79" s="180"/>
      <c r="Y79" s="180"/>
      <c r="Z79" s="180"/>
      <c r="AA79" s="180"/>
    </row>
    <row r="80">
      <c r="A80" s="181">
        <v>79.0</v>
      </c>
      <c r="B80" s="34" t="s">
        <v>952</v>
      </c>
      <c r="C80" s="56" t="s">
        <v>781</v>
      </c>
      <c r="D80" s="72" t="s">
        <v>953</v>
      </c>
      <c r="E80" s="73" t="s">
        <v>954</v>
      </c>
      <c r="F80" s="74" t="s">
        <v>955</v>
      </c>
      <c r="G80" s="52" t="s">
        <v>257</v>
      </c>
      <c r="H80" s="74" t="s">
        <v>40</v>
      </c>
      <c r="I80" s="37">
        <v>44088.0</v>
      </c>
      <c r="J80" s="37">
        <v>44169.0</v>
      </c>
      <c r="K80" s="38">
        <v>44185.0</v>
      </c>
      <c r="L80" s="39" t="s">
        <v>28</v>
      </c>
      <c r="M80" s="39" t="s">
        <v>49</v>
      </c>
      <c r="N80" s="40" t="s">
        <v>42</v>
      </c>
      <c r="O80" s="84" t="s">
        <v>956</v>
      </c>
      <c r="P80" s="53"/>
      <c r="Q80" s="53"/>
      <c r="R80" s="180"/>
      <c r="S80" s="180"/>
      <c r="T80" s="180"/>
      <c r="U80" s="180"/>
      <c r="V80" s="180"/>
      <c r="W80" s="180"/>
      <c r="X80" s="180"/>
      <c r="Y80" s="180"/>
      <c r="Z80" s="180"/>
      <c r="AA80" s="180"/>
    </row>
    <row r="81">
      <c r="A81" s="181">
        <v>80.0</v>
      </c>
      <c r="B81" s="122" t="s">
        <v>957</v>
      </c>
      <c r="C81" s="123" t="s">
        <v>781</v>
      </c>
      <c r="D81" s="123" t="s">
        <v>958</v>
      </c>
      <c r="E81" s="123" t="s">
        <v>959</v>
      </c>
      <c r="F81" s="43" t="s">
        <v>126</v>
      </c>
      <c r="G81" s="124" t="s">
        <v>263</v>
      </c>
      <c r="H81" s="125" t="s">
        <v>40</v>
      </c>
      <c r="I81" s="37">
        <v>44088.0</v>
      </c>
      <c r="J81" s="37">
        <v>44141.0</v>
      </c>
      <c r="K81" s="38">
        <v>44185.0</v>
      </c>
      <c r="L81" s="39" t="s">
        <v>28</v>
      </c>
      <c r="M81" s="39" t="s">
        <v>41</v>
      </c>
      <c r="N81" s="40" t="s">
        <v>42</v>
      </c>
      <c r="O81" s="55" t="s">
        <v>960</v>
      </c>
      <c r="P81" s="53"/>
      <c r="Q81" s="53"/>
      <c r="R81" s="180"/>
      <c r="S81" s="180"/>
      <c r="T81" s="180"/>
      <c r="U81" s="180"/>
      <c r="V81" s="180"/>
      <c r="W81" s="180"/>
      <c r="X81" s="180"/>
      <c r="Y81" s="180"/>
      <c r="Z81" s="180"/>
      <c r="AA81" s="180"/>
    </row>
    <row r="82">
      <c r="A82" s="181">
        <v>81.0</v>
      </c>
      <c r="B82" s="34" t="s">
        <v>961</v>
      </c>
      <c r="C82" s="56" t="s">
        <v>962</v>
      </c>
      <c r="D82" s="56" t="s">
        <v>963</v>
      </c>
      <c r="E82" s="56" t="s">
        <v>964</v>
      </c>
      <c r="F82" s="43" t="s">
        <v>38</v>
      </c>
      <c r="G82" s="36" t="s">
        <v>39</v>
      </c>
      <c r="H82" s="43" t="s">
        <v>47</v>
      </c>
      <c r="I82" s="37">
        <v>44088.0</v>
      </c>
      <c r="J82" s="37">
        <v>44141.0</v>
      </c>
      <c r="K82" s="38">
        <v>44185.0</v>
      </c>
      <c r="L82" s="39" t="s">
        <v>48</v>
      </c>
      <c r="M82" s="39" t="s">
        <v>41</v>
      </c>
      <c r="N82" s="40" t="s">
        <v>42</v>
      </c>
      <c r="O82" s="45" t="s">
        <v>965</v>
      </c>
      <c r="P82" s="46" t="str">
        <f>HYPERLINK("https://nptel.ac.in/noc/courses/noc19/SEM2/noc19-hs32","https://nptel.ac.in/noc/courses/noc19/SEM2/noc19-hs32")</f>
        <v>https://nptel.ac.in/noc/courses/noc19/SEM2/noc19-hs32</v>
      </c>
      <c r="Q82" s="46" t="str">
        <f>HYPERLINK("https://nptel.ac.in/courses/109/104/109104107/","https://nptel.ac.in/courses/109/104/109104107/")</f>
        <v>https://nptel.ac.in/courses/109/104/109104107/</v>
      </c>
      <c r="R82" s="180"/>
      <c r="S82" s="180"/>
      <c r="T82" s="180"/>
      <c r="U82" s="180"/>
      <c r="V82" s="180"/>
      <c r="W82" s="180"/>
      <c r="X82" s="180"/>
      <c r="Y82" s="180"/>
      <c r="Z82" s="180"/>
      <c r="AA82" s="180"/>
    </row>
    <row r="83">
      <c r="A83" s="181">
        <v>82.0</v>
      </c>
      <c r="B83" s="34" t="s">
        <v>966</v>
      </c>
      <c r="C83" s="56" t="s">
        <v>962</v>
      </c>
      <c r="D83" s="56" t="s">
        <v>967</v>
      </c>
      <c r="E83" s="56" t="s">
        <v>968</v>
      </c>
      <c r="F83" s="43" t="s">
        <v>57</v>
      </c>
      <c r="G83" s="36" t="s">
        <v>39</v>
      </c>
      <c r="H83" s="43" t="s">
        <v>47</v>
      </c>
      <c r="I83" s="37">
        <v>44088.0</v>
      </c>
      <c r="J83" s="37">
        <v>44141.0</v>
      </c>
      <c r="K83" s="38">
        <v>44185.0</v>
      </c>
      <c r="L83" s="39" t="s">
        <v>48</v>
      </c>
      <c r="M83" s="39" t="s">
        <v>49</v>
      </c>
      <c r="N83" s="39" t="s">
        <v>50</v>
      </c>
      <c r="O83" s="45" t="s">
        <v>969</v>
      </c>
      <c r="P83" s="46" t="str">
        <f>HYPERLINK("https://nptel.ac.in/noc/courses/noc19/SEM2/noc19-hs53","https://nptel.ac.in/noc/courses/noc19/SEM2/noc19-hs53")</f>
        <v>https://nptel.ac.in/noc/courses/noc19/SEM2/noc19-hs53</v>
      </c>
      <c r="Q83" s="46" t="str">
        <f>HYPERLINK("https://nptel.ac.in/courses/109/105/109105169/","https://nptel.ac.in/courses/109/105/109105169/")</f>
        <v>https://nptel.ac.in/courses/109/105/109105169/</v>
      </c>
      <c r="R83" s="180"/>
      <c r="S83" s="180"/>
      <c r="T83" s="180"/>
      <c r="U83" s="180"/>
      <c r="V83" s="180"/>
      <c r="W83" s="180"/>
      <c r="X83" s="180"/>
      <c r="Y83" s="180"/>
      <c r="Z83" s="180"/>
      <c r="AA83" s="180"/>
    </row>
    <row r="84">
      <c r="A84" s="181">
        <v>83.0</v>
      </c>
      <c r="B84" s="34" t="s">
        <v>974</v>
      </c>
      <c r="C84" s="56" t="s">
        <v>962</v>
      </c>
      <c r="D84" s="56" t="s">
        <v>975</v>
      </c>
      <c r="E84" s="56" t="s">
        <v>976</v>
      </c>
      <c r="F84" s="43" t="s">
        <v>57</v>
      </c>
      <c r="G84" s="43" t="s">
        <v>174</v>
      </c>
      <c r="H84" s="43" t="s">
        <v>47</v>
      </c>
      <c r="I84" s="37">
        <v>44088.0</v>
      </c>
      <c r="J84" s="37">
        <v>44113.0</v>
      </c>
      <c r="K84" s="38">
        <v>44185.0</v>
      </c>
      <c r="L84" s="39" t="s">
        <v>100</v>
      </c>
      <c r="M84" s="39" t="s">
        <v>41</v>
      </c>
      <c r="N84" s="40" t="s">
        <v>42</v>
      </c>
      <c r="O84" s="45" t="s">
        <v>977</v>
      </c>
      <c r="P84" s="46" t="str">
        <f>HYPERLINK("https://nptel.ac.in/noc/courses/noc19/SEM2/noc19-hs41","https://nptel.ac.in/noc/courses/noc19/SEM2/noc19-hs41")</f>
        <v>https://nptel.ac.in/noc/courses/noc19/SEM2/noc19-hs41</v>
      </c>
      <c r="Q84" s="46" t="str">
        <f>HYPERLINK("https://nptel.ac.in/courses/109/105/109105136/","https://nptel.ac.in/courses/109/105/109105136/")</f>
        <v>https://nptel.ac.in/courses/109/105/109105136/</v>
      </c>
      <c r="R84" s="180"/>
      <c r="S84" s="180"/>
      <c r="T84" s="180"/>
      <c r="U84" s="180"/>
      <c r="V84" s="180"/>
      <c r="W84" s="180"/>
      <c r="X84" s="180"/>
      <c r="Y84" s="180"/>
      <c r="Z84" s="180"/>
      <c r="AA84" s="180"/>
    </row>
    <row r="85">
      <c r="A85" s="181">
        <v>84.0</v>
      </c>
      <c r="B85" s="34" t="s">
        <v>995</v>
      </c>
      <c r="C85" s="56" t="s">
        <v>962</v>
      </c>
      <c r="D85" s="56" t="s">
        <v>996</v>
      </c>
      <c r="E85" s="56" t="s">
        <v>997</v>
      </c>
      <c r="F85" s="43" t="s">
        <v>126</v>
      </c>
      <c r="G85" s="43" t="s">
        <v>4</v>
      </c>
      <c r="H85" s="43" t="s">
        <v>47</v>
      </c>
      <c r="I85" s="37">
        <v>44088.0</v>
      </c>
      <c r="J85" s="37">
        <v>44169.0</v>
      </c>
      <c r="K85" s="38">
        <v>44185.0</v>
      </c>
      <c r="L85" s="39" t="s">
        <v>28</v>
      </c>
      <c r="M85" s="39" t="s">
        <v>49</v>
      </c>
      <c r="N85" s="40" t="s">
        <v>42</v>
      </c>
      <c r="O85" s="45" t="s">
        <v>998</v>
      </c>
      <c r="P85" s="46" t="str">
        <f>HYPERLINK("https://nptel.ac.in/noc/courses/noc19/SEM2/noc19-hs46","https://nptel.ac.in/noc/courses/noc19/SEM2/noc19-hs46")</f>
        <v>https://nptel.ac.in/noc/courses/noc19/SEM2/noc19-hs46</v>
      </c>
      <c r="Q85" s="46" t="str">
        <f>HYPERLINK("https://nptel.ac.in/courses/109/106/109106124/","https://nptel.ac.in/courses/109/106/109106124/")</f>
        <v>https://nptel.ac.in/courses/109/106/109106124/</v>
      </c>
      <c r="R85" s="180"/>
      <c r="S85" s="180"/>
      <c r="T85" s="180"/>
      <c r="U85" s="180"/>
      <c r="V85" s="180"/>
      <c r="W85" s="180"/>
      <c r="X85" s="180"/>
      <c r="Y85" s="180"/>
      <c r="Z85" s="180"/>
      <c r="AA85" s="180"/>
    </row>
    <row r="86">
      <c r="A86" s="181">
        <v>85.0</v>
      </c>
      <c r="B86" s="34" t="s">
        <v>1024</v>
      </c>
      <c r="C86" s="56" t="s">
        <v>962</v>
      </c>
      <c r="D86" s="56" t="s">
        <v>1025</v>
      </c>
      <c r="E86" s="56" t="s">
        <v>1026</v>
      </c>
      <c r="F86" s="57" t="s">
        <v>147</v>
      </c>
      <c r="G86" s="43" t="s">
        <v>4</v>
      </c>
      <c r="H86" s="43" t="s">
        <v>47</v>
      </c>
      <c r="I86" s="37">
        <v>44088.0</v>
      </c>
      <c r="J86" s="37">
        <v>44169.0</v>
      </c>
      <c r="K86" s="38">
        <v>44185.0</v>
      </c>
      <c r="L86" s="39" t="s">
        <v>28</v>
      </c>
      <c r="M86" s="39" t="s">
        <v>29</v>
      </c>
      <c r="N86" s="40" t="s">
        <v>42</v>
      </c>
      <c r="O86" s="45" t="s">
        <v>1027</v>
      </c>
      <c r="P86" s="46" t="str">
        <f>HYPERLINK("https://nptel.ac.in/noc/courses/noc19/SEM2/noc19-hs33","https://nptel.ac.in/noc/courses/noc19/SEM2/noc19-hs33")</f>
        <v>https://nptel.ac.in/noc/courses/noc19/SEM2/noc19-hs33</v>
      </c>
      <c r="Q86" s="46" t="str">
        <f>HYPERLINK("https://nptel.ac.in/courses/109/107/109107121/","https://nptel.ac.in/courses/109/107/109107121/")</f>
        <v>https://nptel.ac.in/courses/109/107/109107121/</v>
      </c>
      <c r="R86" s="180"/>
      <c r="S86" s="180"/>
      <c r="T86" s="180"/>
      <c r="U86" s="180"/>
      <c r="V86" s="180"/>
      <c r="W86" s="180"/>
      <c r="X86" s="180"/>
      <c r="Y86" s="180"/>
      <c r="Z86" s="180"/>
      <c r="AA86" s="180"/>
    </row>
    <row r="87">
      <c r="A87" s="181">
        <v>86.0</v>
      </c>
      <c r="B87" s="34" t="s">
        <v>1032</v>
      </c>
      <c r="C87" s="56" t="s">
        <v>962</v>
      </c>
      <c r="D87" s="56" t="s">
        <v>1033</v>
      </c>
      <c r="E87" s="56" t="s">
        <v>997</v>
      </c>
      <c r="F87" s="43" t="s">
        <v>126</v>
      </c>
      <c r="G87" s="36" t="s">
        <v>39</v>
      </c>
      <c r="H87" s="43" t="s">
        <v>47</v>
      </c>
      <c r="I87" s="37">
        <v>44088.0</v>
      </c>
      <c r="J87" s="37">
        <v>44141.0</v>
      </c>
      <c r="K87" s="38">
        <v>44185.0</v>
      </c>
      <c r="L87" s="39" t="s">
        <v>100</v>
      </c>
      <c r="M87" s="39" t="s">
        <v>41</v>
      </c>
      <c r="N87" s="40" t="s">
        <v>42</v>
      </c>
      <c r="O87" s="45" t="s">
        <v>1034</v>
      </c>
      <c r="P87" s="46" t="str">
        <f>HYPERLINK("https://nptel.ac.in/noc/courses/noc19/SEM1/noc19-hs08","https://nptel.ac.in/noc/courses/noc19/SEM1/noc19-hs08")</f>
        <v>https://nptel.ac.in/noc/courses/noc19/SEM1/noc19-hs08</v>
      </c>
      <c r="Q87" s="46" t="str">
        <f>HYPERLINK("https://nptel.ac.in/courses/109/106/109106130/","https://nptel.ac.in/courses/109/106/109106130/")</f>
        <v>https://nptel.ac.in/courses/109/106/109106130/</v>
      </c>
      <c r="R87" s="180"/>
      <c r="S87" s="180"/>
      <c r="T87" s="180"/>
      <c r="U87" s="180"/>
      <c r="V87" s="180"/>
      <c r="W87" s="180"/>
      <c r="X87" s="180"/>
      <c r="Y87" s="180"/>
      <c r="Z87" s="180"/>
      <c r="AA87" s="180"/>
    </row>
    <row r="88">
      <c r="A88" s="181">
        <v>87.0</v>
      </c>
      <c r="B88" s="34" t="s">
        <v>1042</v>
      </c>
      <c r="C88" s="56" t="s">
        <v>962</v>
      </c>
      <c r="D88" s="47" t="s">
        <v>1043</v>
      </c>
      <c r="E88" s="56" t="s">
        <v>984</v>
      </c>
      <c r="F88" s="43" t="s">
        <v>126</v>
      </c>
      <c r="G88" s="43" t="s">
        <v>4</v>
      </c>
      <c r="H88" s="57" t="s">
        <v>40</v>
      </c>
      <c r="I88" s="37">
        <v>44088.0</v>
      </c>
      <c r="J88" s="37">
        <v>44169.0</v>
      </c>
      <c r="K88" s="38">
        <v>44185.0</v>
      </c>
      <c r="L88" s="39" t="s">
        <v>28</v>
      </c>
      <c r="M88" s="39" t="s">
        <v>41</v>
      </c>
      <c r="N88" s="40" t="s">
        <v>42</v>
      </c>
      <c r="O88" s="45" t="s">
        <v>1044</v>
      </c>
      <c r="P88" s="42"/>
      <c r="Q88" s="42"/>
      <c r="R88" s="180"/>
      <c r="S88" s="180"/>
      <c r="T88" s="180"/>
      <c r="U88" s="180"/>
      <c r="V88" s="180"/>
      <c r="W88" s="180"/>
      <c r="X88" s="180"/>
      <c r="Y88" s="180"/>
      <c r="Z88" s="180"/>
      <c r="AA88" s="180"/>
    </row>
    <row r="89">
      <c r="A89" s="181">
        <v>88.0</v>
      </c>
      <c r="B89" s="34" t="s">
        <v>1045</v>
      </c>
      <c r="C89" s="56" t="s">
        <v>962</v>
      </c>
      <c r="D89" s="47" t="s">
        <v>1046</v>
      </c>
      <c r="E89" s="47" t="s">
        <v>1047</v>
      </c>
      <c r="F89" s="57" t="s">
        <v>57</v>
      </c>
      <c r="G89" s="36" t="s">
        <v>39</v>
      </c>
      <c r="H89" s="57" t="s">
        <v>40</v>
      </c>
      <c r="I89" s="37">
        <v>44088.0</v>
      </c>
      <c r="J89" s="37">
        <v>44141.0</v>
      </c>
      <c r="K89" s="38">
        <v>44185.0</v>
      </c>
      <c r="L89" s="39" t="s">
        <v>28</v>
      </c>
      <c r="M89" s="39" t="s">
        <v>41</v>
      </c>
      <c r="N89" s="40" t="s">
        <v>42</v>
      </c>
      <c r="O89" s="45" t="s">
        <v>1048</v>
      </c>
      <c r="P89" s="42"/>
      <c r="Q89" s="42"/>
      <c r="R89" s="180"/>
      <c r="S89" s="180"/>
      <c r="T89" s="180"/>
      <c r="U89" s="180"/>
      <c r="V89" s="180"/>
      <c r="W89" s="180"/>
      <c r="X89" s="180"/>
      <c r="Y89" s="180"/>
      <c r="Z89" s="180"/>
      <c r="AA89" s="180"/>
    </row>
    <row r="90">
      <c r="A90" s="181">
        <v>89.0</v>
      </c>
      <c r="B90" s="34" t="s">
        <v>1049</v>
      </c>
      <c r="C90" s="56" t="s">
        <v>962</v>
      </c>
      <c r="D90" s="56" t="s">
        <v>1050</v>
      </c>
      <c r="E90" s="56" t="s">
        <v>1051</v>
      </c>
      <c r="F90" s="43" t="s">
        <v>1052</v>
      </c>
      <c r="G90" s="36" t="s">
        <v>39</v>
      </c>
      <c r="H90" s="43" t="s">
        <v>47</v>
      </c>
      <c r="I90" s="37">
        <v>44088.0</v>
      </c>
      <c r="J90" s="37">
        <v>44141.0</v>
      </c>
      <c r="K90" s="38">
        <v>44185.0</v>
      </c>
      <c r="L90" s="39" t="s">
        <v>28</v>
      </c>
      <c r="M90" s="39" t="s">
        <v>41</v>
      </c>
      <c r="N90" s="40" t="s">
        <v>42</v>
      </c>
      <c r="O90" s="45" t="s">
        <v>1053</v>
      </c>
      <c r="P90" s="46" t="str">
        <f>HYPERLINK("https://nptel.ac.in/noc/courses/noc19/SEM2/noc19-hs42","https://nptel.ac.in/noc/courses/noc19/SEM2/noc19-hs42")</f>
        <v>https://nptel.ac.in/noc/courses/noc19/SEM2/noc19-hs42</v>
      </c>
      <c r="Q90" s="46" t="str">
        <f>HYPERLINK("https://nptel.ac.in/courses/109/106/109106161/","https://nptel.ac.in/courses/109/106/109106161/")</f>
        <v>https://nptel.ac.in/courses/109/106/109106161/</v>
      </c>
      <c r="R90" s="180"/>
      <c r="S90" s="180"/>
      <c r="T90" s="180"/>
      <c r="U90" s="180"/>
      <c r="V90" s="180"/>
      <c r="W90" s="180"/>
      <c r="X90" s="180"/>
      <c r="Y90" s="180"/>
      <c r="Z90" s="180"/>
      <c r="AA90" s="180"/>
    </row>
    <row r="91">
      <c r="A91" s="181">
        <v>90.0</v>
      </c>
      <c r="B91" s="34" t="s">
        <v>1074</v>
      </c>
      <c r="C91" s="59" t="s">
        <v>962</v>
      </c>
      <c r="D91" s="47" t="s">
        <v>1075</v>
      </c>
      <c r="E91" s="58" t="s">
        <v>1076</v>
      </c>
      <c r="F91" s="77" t="s">
        <v>120</v>
      </c>
      <c r="G91" s="43" t="s">
        <v>4</v>
      </c>
      <c r="H91" s="43" t="s">
        <v>47</v>
      </c>
      <c r="I91" s="37">
        <v>44088.0</v>
      </c>
      <c r="J91" s="37">
        <v>44169.0</v>
      </c>
      <c r="K91" s="38">
        <v>44185.0</v>
      </c>
      <c r="L91" s="39" t="s">
        <v>28</v>
      </c>
      <c r="M91" s="39" t="s">
        <v>41</v>
      </c>
      <c r="N91" s="40" t="s">
        <v>42</v>
      </c>
      <c r="O91" s="45" t="s">
        <v>1077</v>
      </c>
      <c r="P91" s="46" t="str">
        <f>HYPERLINK("https://nptel.ac.in/noc/courses/noc17/SEM2/noc17-hs28","https://nptel.ac.in/noc/courses/noc17/SEM2/noc17-hs28")</f>
        <v>https://nptel.ac.in/noc/courses/noc17/SEM2/noc17-hs28</v>
      </c>
      <c r="Q91" s="46" t="str">
        <f>HYPERLINK("https://nptel.ac.in/courses/109/103/109103123/","https://nptel.ac.in/courses/109/103/109103123/")</f>
        <v>https://nptel.ac.in/courses/109/103/109103123/</v>
      </c>
      <c r="R91" s="180"/>
      <c r="S91" s="180"/>
      <c r="T91" s="180"/>
      <c r="U91" s="180"/>
      <c r="V91" s="180"/>
      <c r="W91" s="180"/>
      <c r="X91" s="180"/>
      <c r="Y91" s="180"/>
      <c r="Z91" s="180"/>
      <c r="AA91" s="180"/>
    </row>
    <row r="92">
      <c r="A92" s="181">
        <v>91.0</v>
      </c>
      <c r="B92" s="34" t="s">
        <v>1078</v>
      </c>
      <c r="C92" s="59" t="s">
        <v>962</v>
      </c>
      <c r="D92" s="126" t="s">
        <v>1079</v>
      </c>
      <c r="E92" s="58" t="s">
        <v>1080</v>
      </c>
      <c r="F92" s="77" t="s">
        <v>120</v>
      </c>
      <c r="G92" s="77" t="s">
        <v>263</v>
      </c>
      <c r="H92" s="43" t="s">
        <v>47</v>
      </c>
      <c r="I92" s="37">
        <v>44088.0</v>
      </c>
      <c r="J92" s="37">
        <v>44141.0</v>
      </c>
      <c r="K92" s="38">
        <v>44185.0</v>
      </c>
      <c r="L92" s="39" t="s">
        <v>100</v>
      </c>
      <c r="M92" s="39" t="s">
        <v>41</v>
      </c>
      <c r="N92" s="40" t="s">
        <v>42</v>
      </c>
      <c r="O92" s="45" t="s">
        <v>1081</v>
      </c>
      <c r="P92" s="46" t="str">
        <f>HYPERLINK("https://nptel.ac.in/noc/courses/noc19/SEM2/noc19-hs59","https://nptel.ac.in/noc/courses/noc19/SEM2/noc19-hs59")</f>
        <v>https://nptel.ac.in/noc/courses/noc19/SEM2/noc19-hs59</v>
      </c>
      <c r="Q92" s="46" t="str">
        <f>HYPERLINK("https://nptel.ac.in/courses/109/103/109103153/","https://nptel.ac.in/courses/109/103/109103153/")</f>
        <v>https://nptel.ac.in/courses/109/103/109103153/</v>
      </c>
      <c r="R92" s="180"/>
      <c r="S92" s="180"/>
      <c r="T92" s="180"/>
      <c r="U92" s="180"/>
      <c r="V92" s="180"/>
      <c r="W92" s="180"/>
      <c r="X92" s="180"/>
      <c r="Y92" s="180"/>
      <c r="Z92" s="180"/>
      <c r="AA92" s="180"/>
    </row>
    <row r="93">
      <c r="A93" s="181">
        <v>92.0</v>
      </c>
      <c r="B93" s="34" t="s">
        <v>1082</v>
      </c>
      <c r="C93" s="59" t="s">
        <v>962</v>
      </c>
      <c r="D93" s="99" t="s">
        <v>1083</v>
      </c>
      <c r="E93" s="127" t="s">
        <v>1084</v>
      </c>
      <c r="F93" s="101" t="s">
        <v>38</v>
      </c>
      <c r="G93" s="52" t="s">
        <v>270</v>
      </c>
      <c r="H93" s="65" t="s">
        <v>47</v>
      </c>
      <c r="I93" s="37">
        <v>44088.0</v>
      </c>
      <c r="J93" s="37">
        <v>44113.0</v>
      </c>
      <c r="K93" s="38">
        <v>44185.0</v>
      </c>
      <c r="L93" s="39" t="s">
        <v>48</v>
      </c>
      <c r="M93" s="39" t="s">
        <v>41</v>
      </c>
      <c r="N93" s="40" t="s">
        <v>42</v>
      </c>
      <c r="O93" s="45" t="s">
        <v>1085</v>
      </c>
      <c r="P93" s="66" t="s">
        <v>1086</v>
      </c>
      <c r="Q93" s="66" t="s">
        <v>1087</v>
      </c>
      <c r="R93" s="180"/>
      <c r="S93" s="180"/>
      <c r="T93" s="180"/>
      <c r="U93" s="180"/>
      <c r="V93" s="180"/>
      <c r="W93" s="180"/>
      <c r="X93" s="180"/>
      <c r="Y93" s="180"/>
      <c r="Z93" s="180"/>
      <c r="AA93" s="180"/>
    </row>
    <row r="94">
      <c r="A94" s="181">
        <v>93.0</v>
      </c>
      <c r="B94" s="34" t="s">
        <v>1088</v>
      </c>
      <c r="C94" s="59" t="s">
        <v>962</v>
      </c>
      <c r="D94" s="102" t="s">
        <v>1089</v>
      </c>
      <c r="E94" s="128" t="s">
        <v>1090</v>
      </c>
      <c r="F94" s="103" t="s">
        <v>38</v>
      </c>
      <c r="G94" s="69" t="s">
        <v>263</v>
      </c>
      <c r="H94" s="70" t="s">
        <v>47</v>
      </c>
      <c r="I94" s="37">
        <v>44088.0</v>
      </c>
      <c r="J94" s="37">
        <v>44141.0</v>
      </c>
      <c r="K94" s="38">
        <v>44185.0</v>
      </c>
      <c r="L94" s="39" t="s">
        <v>48</v>
      </c>
      <c r="M94" s="39" t="s">
        <v>41</v>
      </c>
      <c r="N94" s="40" t="s">
        <v>42</v>
      </c>
      <c r="O94" s="45" t="s">
        <v>1091</v>
      </c>
      <c r="P94" s="66" t="s">
        <v>1092</v>
      </c>
      <c r="Q94" s="66" t="s">
        <v>1093</v>
      </c>
      <c r="R94" s="180"/>
      <c r="S94" s="180"/>
      <c r="T94" s="180"/>
      <c r="U94" s="180"/>
      <c r="V94" s="180"/>
      <c r="W94" s="180"/>
      <c r="X94" s="180"/>
      <c r="Y94" s="180"/>
      <c r="Z94" s="180"/>
      <c r="AA94" s="180"/>
    </row>
    <row r="95">
      <c r="A95" s="181">
        <v>94.0</v>
      </c>
      <c r="B95" s="34" t="s">
        <v>1094</v>
      </c>
      <c r="C95" s="59" t="s">
        <v>962</v>
      </c>
      <c r="D95" s="129" t="s">
        <v>1095</v>
      </c>
      <c r="E95" s="88" t="s">
        <v>1096</v>
      </c>
      <c r="F95" s="103" t="s">
        <v>38</v>
      </c>
      <c r="G95" s="69" t="s">
        <v>263</v>
      </c>
      <c r="H95" s="70" t="s">
        <v>47</v>
      </c>
      <c r="I95" s="37">
        <v>44088.0</v>
      </c>
      <c r="J95" s="37">
        <v>44141.0</v>
      </c>
      <c r="K95" s="38">
        <v>44185.0</v>
      </c>
      <c r="L95" s="39" t="s">
        <v>48</v>
      </c>
      <c r="M95" s="39" t="s">
        <v>41</v>
      </c>
      <c r="N95" s="40" t="s">
        <v>42</v>
      </c>
      <c r="O95" s="45" t="s">
        <v>1097</v>
      </c>
      <c r="P95" s="66" t="s">
        <v>1098</v>
      </c>
      <c r="Q95" s="66" t="s">
        <v>1099</v>
      </c>
      <c r="R95" s="180"/>
      <c r="S95" s="180"/>
      <c r="T95" s="180"/>
      <c r="U95" s="180"/>
      <c r="V95" s="180"/>
      <c r="W95" s="180"/>
      <c r="X95" s="180"/>
      <c r="Y95" s="180"/>
      <c r="Z95" s="180"/>
      <c r="AA95" s="180"/>
    </row>
    <row r="96">
      <c r="A96" s="181">
        <v>95.0</v>
      </c>
      <c r="B96" s="34" t="s">
        <v>1117</v>
      </c>
      <c r="C96" s="59" t="s">
        <v>962</v>
      </c>
      <c r="D96" s="72" t="s">
        <v>1118</v>
      </c>
      <c r="E96" s="34" t="s">
        <v>1113</v>
      </c>
      <c r="F96" s="81" t="s">
        <v>120</v>
      </c>
      <c r="G96" s="69" t="s">
        <v>257</v>
      </c>
      <c r="H96" s="70" t="s">
        <v>47</v>
      </c>
      <c r="I96" s="37">
        <v>44088.0</v>
      </c>
      <c r="J96" s="37">
        <v>44169.0</v>
      </c>
      <c r="K96" s="38">
        <v>44185.0</v>
      </c>
      <c r="L96" s="39" t="s">
        <v>28</v>
      </c>
      <c r="M96" s="39" t="s">
        <v>41</v>
      </c>
      <c r="N96" s="40" t="s">
        <v>42</v>
      </c>
      <c r="O96" s="45" t="s">
        <v>1119</v>
      </c>
      <c r="P96" s="61" t="s">
        <v>1120</v>
      </c>
      <c r="Q96" s="61" t="s">
        <v>1121</v>
      </c>
      <c r="R96" s="180"/>
      <c r="S96" s="180"/>
      <c r="T96" s="180"/>
      <c r="U96" s="180"/>
      <c r="V96" s="180"/>
      <c r="W96" s="180"/>
      <c r="X96" s="180"/>
      <c r="Y96" s="180"/>
      <c r="Z96" s="180"/>
      <c r="AA96" s="180"/>
    </row>
    <row r="97">
      <c r="A97" s="181">
        <v>96.0</v>
      </c>
      <c r="B97" s="34" t="s">
        <v>1128</v>
      </c>
      <c r="C97" s="59" t="s">
        <v>962</v>
      </c>
      <c r="D97" s="72" t="s">
        <v>1129</v>
      </c>
      <c r="E97" s="72" t="s">
        <v>1124</v>
      </c>
      <c r="F97" s="74" t="s">
        <v>126</v>
      </c>
      <c r="G97" s="69" t="s">
        <v>257</v>
      </c>
      <c r="H97" s="70" t="s">
        <v>47</v>
      </c>
      <c r="I97" s="37">
        <v>44088.0</v>
      </c>
      <c r="J97" s="37">
        <v>44169.0</v>
      </c>
      <c r="K97" s="38">
        <v>44185.0</v>
      </c>
      <c r="L97" s="39" t="s">
        <v>48</v>
      </c>
      <c r="M97" s="39" t="s">
        <v>41</v>
      </c>
      <c r="N97" s="40" t="s">
        <v>42</v>
      </c>
      <c r="O97" s="45" t="s">
        <v>1130</v>
      </c>
      <c r="P97" s="61" t="s">
        <v>1131</v>
      </c>
      <c r="Q97" s="61" t="s">
        <v>1132</v>
      </c>
      <c r="R97" s="180"/>
      <c r="S97" s="180"/>
      <c r="T97" s="180"/>
      <c r="U97" s="180"/>
      <c r="V97" s="180"/>
      <c r="W97" s="180"/>
      <c r="X97" s="180"/>
      <c r="Y97" s="180"/>
      <c r="Z97" s="180"/>
      <c r="AA97" s="180"/>
    </row>
    <row r="98">
      <c r="A98" s="181">
        <v>97.0</v>
      </c>
      <c r="B98" s="34" t="s">
        <v>1150</v>
      </c>
      <c r="C98" s="59" t="s">
        <v>1151</v>
      </c>
      <c r="D98" s="72" t="s">
        <v>1152</v>
      </c>
      <c r="E98" s="72" t="s">
        <v>1153</v>
      </c>
      <c r="F98" s="74" t="s">
        <v>1154</v>
      </c>
      <c r="G98" s="43" t="s">
        <v>4</v>
      </c>
      <c r="H98" s="131" t="s">
        <v>40</v>
      </c>
      <c r="I98" s="37">
        <v>44088.0</v>
      </c>
      <c r="J98" s="37">
        <v>44169.0</v>
      </c>
      <c r="K98" s="38">
        <v>44185.0</v>
      </c>
      <c r="L98" s="39" t="s">
        <v>28</v>
      </c>
      <c r="M98" s="39" t="s">
        <v>41</v>
      </c>
      <c r="N98" s="40" t="s">
        <v>42</v>
      </c>
      <c r="O98" s="45" t="s">
        <v>1155</v>
      </c>
      <c r="P98" s="42"/>
      <c r="Q98" s="42"/>
      <c r="R98" s="180"/>
      <c r="S98" s="180"/>
      <c r="T98" s="180"/>
      <c r="U98" s="180"/>
      <c r="V98" s="180"/>
      <c r="W98" s="180"/>
      <c r="X98" s="180"/>
      <c r="Y98" s="180"/>
      <c r="Z98" s="180"/>
      <c r="AA98" s="180"/>
    </row>
    <row r="99">
      <c r="A99" s="181">
        <v>98.0</v>
      </c>
      <c r="B99" s="34" t="s">
        <v>1156</v>
      </c>
      <c r="C99" s="59" t="s">
        <v>1151</v>
      </c>
      <c r="D99" s="72" t="s">
        <v>1157</v>
      </c>
      <c r="E99" s="140" t="s">
        <v>1158</v>
      </c>
      <c r="F99" s="74" t="s">
        <v>1154</v>
      </c>
      <c r="G99" s="43" t="s">
        <v>4</v>
      </c>
      <c r="H99" s="131" t="s">
        <v>40</v>
      </c>
      <c r="I99" s="37">
        <v>44088.0</v>
      </c>
      <c r="J99" s="37">
        <v>44169.0</v>
      </c>
      <c r="K99" s="38">
        <v>44185.0</v>
      </c>
      <c r="L99" s="39" t="s">
        <v>28</v>
      </c>
      <c r="M99" s="39" t="s">
        <v>49</v>
      </c>
      <c r="N99" s="40" t="s">
        <v>42</v>
      </c>
      <c r="O99" s="45" t="s">
        <v>1159</v>
      </c>
      <c r="P99" s="42"/>
      <c r="Q99" s="42"/>
      <c r="R99" s="180"/>
      <c r="S99" s="180"/>
      <c r="T99" s="180"/>
      <c r="U99" s="180"/>
      <c r="V99" s="180"/>
      <c r="W99" s="180"/>
      <c r="X99" s="180"/>
      <c r="Y99" s="180"/>
      <c r="Z99" s="180"/>
      <c r="AA99" s="180"/>
    </row>
    <row r="100">
      <c r="A100" s="181">
        <v>99.0</v>
      </c>
      <c r="B100" s="34" t="s">
        <v>1169</v>
      </c>
      <c r="C100" s="47" t="s">
        <v>1165</v>
      </c>
      <c r="D100" s="56" t="s">
        <v>1170</v>
      </c>
      <c r="E100" s="56" t="s">
        <v>1171</v>
      </c>
      <c r="F100" s="43" t="s">
        <v>38</v>
      </c>
      <c r="G100" s="36" t="s">
        <v>39</v>
      </c>
      <c r="H100" s="43" t="s">
        <v>47</v>
      </c>
      <c r="I100" s="37">
        <v>44088.0</v>
      </c>
      <c r="J100" s="37">
        <v>44141.0</v>
      </c>
      <c r="K100" s="38">
        <v>44185.0</v>
      </c>
      <c r="L100" s="39" t="s">
        <v>100</v>
      </c>
      <c r="M100" s="39" t="s">
        <v>41</v>
      </c>
      <c r="N100" s="40" t="s">
        <v>42</v>
      </c>
      <c r="O100" s="45" t="s">
        <v>1172</v>
      </c>
      <c r="P100" s="46" t="str">
        <f>HYPERLINK("https://nptel.ac.in/noc/courses/noc18/SEM1/noc18-mg07","https://nptel.ac.in/noc/courses/noc18/SEM1/noc18-mg07")</f>
        <v>https://nptel.ac.in/noc/courses/noc18/SEM1/noc18-mg07</v>
      </c>
      <c r="Q100" s="46" t="str">
        <f>HYPERLINK("https://nptel.ac.in/courses/110/104/110104065/","https://nptel.ac.in/courses/110/104/110104065/")</f>
        <v>https://nptel.ac.in/courses/110/104/110104065/</v>
      </c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</row>
    <row r="101">
      <c r="A101" s="181">
        <v>100.0</v>
      </c>
      <c r="B101" s="34" t="s">
        <v>1196</v>
      </c>
      <c r="C101" s="56" t="s">
        <v>1165</v>
      </c>
      <c r="D101" s="56" t="s">
        <v>1197</v>
      </c>
      <c r="E101" s="56" t="s">
        <v>1198</v>
      </c>
      <c r="F101" s="43" t="s">
        <v>57</v>
      </c>
      <c r="G101" s="36" t="s">
        <v>39</v>
      </c>
      <c r="H101" s="43" t="s">
        <v>47</v>
      </c>
      <c r="I101" s="37">
        <v>44088.0</v>
      </c>
      <c r="J101" s="37">
        <v>44141.0</v>
      </c>
      <c r="K101" s="38">
        <v>44185.0</v>
      </c>
      <c r="L101" s="39" t="s">
        <v>28</v>
      </c>
      <c r="M101" s="39" t="s">
        <v>41</v>
      </c>
      <c r="N101" s="40" t="s">
        <v>42</v>
      </c>
      <c r="O101" s="45" t="s">
        <v>1199</v>
      </c>
      <c r="P101" s="46" t="str">
        <f>HYPERLINK("https://nptel.ac.in/noc/courses/noc20/SEM1/noc20-ge02","https://nptel.ac.in/noc/courses/noc20/SEM1/noc20-ge02")</f>
        <v>https://nptel.ac.in/noc/courses/noc20/SEM1/noc20-ge02</v>
      </c>
      <c r="Q101" s="46" t="str">
        <f>HYPERLINK("https://nptel.ac.in/courses/110/105/110105097/","https://nptel.ac.in/courses/110/105/110105097/")</f>
        <v>https://nptel.ac.in/courses/110/105/110105097/</v>
      </c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</row>
    <row r="102">
      <c r="A102" s="181">
        <v>101.0</v>
      </c>
      <c r="B102" s="34" t="s">
        <v>1200</v>
      </c>
      <c r="C102" s="56" t="s">
        <v>1165</v>
      </c>
      <c r="D102" s="56" t="s">
        <v>1201</v>
      </c>
      <c r="E102" s="56" t="s">
        <v>1202</v>
      </c>
      <c r="F102" s="57" t="s">
        <v>147</v>
      </c>
      <c r="G102" s="43" t="s">
        <v>4</v>
      </c>
      <c r="H102" s="43" t="s">
        <v>47</v>
      </c>
      <c r="I102" s="37">
        <v>44088.0</v>
      </c>
      <c r="J102" s="37">
        <v>44169.0</v>
      </c>
      <c r="K102" s="38">
        <v>44185.0</v>
      </c>
      <c r="L102" s="39" t="s">
        <v>28</v>
      </c>
      <c r="M102" s="39" t="s">
        <v>41</v>
      </c>
      <c r="N102" s="40" t="s">
        <v>42</v>
      </c>
      <c r="O102" s="45" t="s">
        <v>1203</v>
      </c>
      <c r="P102" s="46" t="str">
        <f>HYPERLINK("https://nptel.ac.in/noc/courses/noc19/SEM2/noc19-mg40","https://nptel.ac.in/noc/courses/noc19/SEM2/noc19-mg40")</f>
        <v>https://nptel.ac.in/noc/courses/noc19/SEM2/noc19-mg40</v>
      </c>
      <c r="Q102" s="46" t="str">
        <f>HYPERLINK("https://nptel.ac.in/courses/110/107/110107093/","https://nptel.ac.in/courses/110/107/110107093/")</f>
        <v>https://nptel.ac.in/courses/110/107/110107093/</v>
      </c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</row>
    <row r="103">
      <c r="A103" s="181">
        <v>102.0</v>
      </c>
      <c r="B103" s="34" t="s">
        <v>1204</v>
      </c>
      <c r="C103" s="56" t="s">
        <v>1165</v>
      </c>
      <c r="D103" s="56" t="s">
        <v>1205</v>
      </c>
      <c r="E103" s="47" t="s">
        <v>1206</v>
      </c>
      <c r="F103" s="57" t="s">
        <v>147</v>
      </c>
      <c r="G103" s="36" t="s">
        <v>39</v>
      </c>
      <c r="H103" s="43" t="s">
        <v>47</v>
      </c>
      <c r="I103" s="37">
        <v>44088.0</v>
      </c>
      <c r="J103" s="37">
        <v>44141.0</v>
      </c>
      <c r="K103" s="38">
        <v>44185.0</v>
      </c>
      <c r="L103" s="39" t="s">
        <v>28</v>
      </c>
      <c r="M103" s="39" t="s">
        <v>41</v>
      </c>
      <c r="N103" s="40" t="s">
        <v>42</v>
      </c>
      <c r="O103" s="45" t="s">
        <v>1207</v>
      </c>
      <c r="P103" s="46" t="str">
        <f>HYPERLINK("https://nptel.ac.in/noc/courses/noc19/SEM2/noc19-mg55","https://nptel.ac.in/noc/courses/noc19/SEM2/noc19-mg55")</f>
        <v>https://nptel.ac.in/noc/courses/noc19/SEM2/noc19-mg55</v>
      </c>
      <c r="Q103" s="46" t="str">
        <f>HYPERLINK("https://nptel.ac.in/courses/110/107/110107094/","https://nptel.ac.in/courses/110/107/110107094/")</f>
        <v>https://nptel.ac.in/courses/110/107/110107094/</v>
      </c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</row>
    <row r="104">
      <c r="A104" s="181">
        <v>103.0</v>
      </c>
      <c r="B104" s="34" t="s">
        <v>1212</v>
      </c>
      <c r="C104" s="56" t="s">
        <v>1165</v>
      </c>
      <c r="D104" s="56" t="s">
        <v>1213</v>
      </c>
      <c r="E104" s="56" t="s">
        <v>1214</v>
      </c>
      <c r="F104" s="57" t="s">
        <v>147</v>
      </c>
      <c r="G104" s="43" t="s">
        <v>4</v>
      </c>
      <c r="H104" s="43" t="s">
        <v>47</v>
      </c>
      <c r="I104" s="37">
        <v>44088.0</v>
      </c>
      <c r="J104" s="37">
        <v>44169.0</v>
      </c>
      <c r="K104" s="38">
        <v>44185.0</v>
      </c>
      <c r="L104" s="39" t="s">
        <v>48</v>
      </c>
      <c r="M104" s="39" t="s">
        <v>41</v>
      </c>
      <c r="N104" s="40" t="s">
        <v>42</v>
      </c>
      <c r="O104" s="45" t="s">
        <v>1215</v>
      </c>
      <c r="P104" s="46" t="str">
        <f>HYPERLINK("https://nptel.ac.in/noc/courses/noc19/SEM2/noc19-mg31","https://nptel.ac.in/noc/courses/noc19/SEM2/noc19-mg31")</f>
        <v>https://nptel.ac.in/noc/courses/noc19/SEM2/noc19-mg31</v>
      </c>
      <c r="Q104" s="46" t="str">
        <f>HYPERLINK("https://nptel.ac.in/courses/110/107/110107081/","https://nptel.ac.in/courses/110/107/110107081/")</f>
        <v>https://nptel.ac.in/courses/110/107/110107081/</v>
      </c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</row>
    <row r="105">
      <c r="A105" s="181">
        <v>104.0</v>
      </c>
      <c r="B105" s="34" t="s">
        <v>1216</v>
      </c>
      <c r="C105" s="56" t="s">
        <v>1165</v>
      </c>
      <c r="D105" s="56" t="s">
        <v>1217</v>
      </c>
      <c r="E105" s="47" t="s">
        <v>1218</v>
      </c>
      <c r="F105" s="57" t="s">
        <v>147</v>
      </c>
      <c r="G105" s="36" t="s">
        <v>39</v>
      </c>
      <c r="H105" s="43" t="s">
        <v>47</v>
      </c>
      <c r="I105" s="37">
        <v>44088.0</v>
      </c>
      <c r="J105" s="37">
        <v>44141.0</v>
      </c>
      <c r="K105" s="38">
        <v>44185.0</v>
      </c>
      <c r="L105" s="39" t="s">
        <v>28</v>
      </c>
      <c r="M105" s="39" t="s">
        <v>29</v>
      </c>
      <c r="N105" s="40" t="s">
        <v>42</v>
      </c>
      <c r="O105" s="45" t="s">
        <v>1219</v>
      </c>
      <c r="P105" s="46" t="str">
        <f>HYPERLINK("https://nptel.ac.in/noc/courses/noc19/SEM2/noc19-mg49","https://nptel.ac.in/noc/courses/noc19/SEM2/noc19-mg49")</f>
        <v>https://nptel.ac.in/noc/courses/noc19/SEM2/noc19-mg49</v>
      </c>
      <c r="Q105" s="46" t="str">
        <f>HYPERLINK("https://nptel.ac.in/courses/110/107/110107080/","https://nptel.ac.in/courses/110/107/110107080/")</f>
        <v>https://nptel.ac.in/courses/110/107/110107080/</v>
      </c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</row>
    <row r="106">
      <c r="A106" s="181">
        <v>105.0</v>
      </c>
      <c r="B106" s="34" t="s">
        <v>1235</v>
      </c>
      <c r="C106" s="58" t="s">
        <v>1165</v>
      </c>
      <c r="D106" s="58" t="s">
        <v>1236</v>
      </c>
      <c r="E106" s="47" t="s">
        <v>1218</v>
      </c>
      <c r="F106" s="57" t="s">
        <v>147</v>
      </c>
      <c r="G106" s="43" t="s">
        <v>4</v>
      </c>
      <c r="H106" s="57" t="s">
        <v>40</v>
      </c>
      <c r="I106" s="37">
        <v>44088.0</v>
      </c>
      <c r="J106" s="37">
        <v>44169.0</v>
      </c>
      <c r="K106" s="38">
        <v>44185.0</v>
      </c>
      <c r="L106" s="39" t="s">
        <v>28</v>
      </c>
      <c r="M106" s="39" t="s">
        <v>49</v>
      </c>
      <c r="N106" s="40" t="s">
        <v>42</v>
      </c>
      <c r="O106" s="45" t="s">
        <v>1237</v>
      </c>
      <c r="P106" s="42"/>
      <c r="Q106" s="42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</row>
    <row r="107">
      <c r="A107" s="181">
        <v>106.0</v>
      </c>
      <c r="B107" s="34" t="s">
        <v>1250</v>
      </c>
      <c r="C107" s="47" t="s">
        <v>1165</v>
      </c>
      <c r="D107" s="47" t="s">
        <v>1251</v>
      </c>
      <c r="E107" s="47" t="s">
        <v>1252</v>
      </c>
      <c r="F107" s="48" t="s">
        <v>57</v>
      </c>
      <c r="G107" s="43" t="s">
        <v>4</v>
      </c>
      <c r="H107" s="57" t="s">
        <v>40</v>
      </c>
      <c r="I107" s="37">
        <v>44088.0</v>
      </c>
      <c r="J107" s="37">
        <v>44169.0</v>
      </c>
      <c r="K107" s="38">
        <v>44185.0</v>
      </c>
      <c r="L107" s="39" t="s">
        <v>28</v>
      </c>
      <c r="M107" s="39" t="s">
        <v>49</v>
      </c>
      <c r="N107" s="40" t="s">
        <v>42</v>
      </c>
      <c r="O107" s="45" t="s">
        <v>1253</v>
      </c>
      <c r="P107" s="42"/>
      <c r="Q107" s="42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</row>
    <row r="108">
      <c r="A108" s="181">
        <v>107.0</v>
      </c>
      <c r="B108" s="34" t="s">
        <v>1254</v>
      </c>
      <c r="C108" s="47" t="s">
        <v>1165</v>
      </c>
      <c r="D108" s="47" t="s">
        <v>1255</v>
      </c>
      <c r="E108" s="47" t="s">
        <v>1256</v>
      </c>
      <c r="F108" s="48" t="s">
        <v>57</v>
      </c>
      <c r="G108" s="43" t="s">
        <v>4</v>
      </c>
      <c r="H108" s="57" t="s">
        <v>40</v>
      </c>
      <c r="I108" s="37">
        <v>44088.0</v>
      </c>
      <c r="J108" s="37">
        <v>44169.0</v>
      </c>
      <c r="K108" s="38">
        <v>44185.0</v>
      </c>
      <c r="L108" s="39" t="s">
        <v>100</v>
      </c>
      <c r="M108" s="39" t="s">
        <v>41</v>
      </c>
      <c r="N108" s="40" t="s">
        <v>42</v>
      </c>
      <c r="O108" s="45" t="s">
        <v>1257</v>
      </c>
      <c r="P108" s="42"/>
      <c r="Q108" s="42"/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</row>
    <row r="109">
      <c r="A109" s="181">
        <v>108.0</v>
      </c>
      <c r="B109" s="34" t="s">
        <v>1266</v>
      </c>
      <c r="C109" s="47" t="s">
        <v>1165</v>
      </c>
      <c r="D109" s="75" t="s">
        <v>1267</v>
      </c>
      <c r="E109" s="75" t="s">
        <v>1268</v>
      </c>
      <c r="F109" s="142" t="s">
        <v>1269</v>
      </c>
      <c r="G109" s="43" t="s">
        <v>174</v>
      </c>
      <c r="H109" s="43" t="s">
        <v>47</v>
      </c>
      <c r="I109" s="37">
        <v>44088.0</v>
      </c>
      <c r="J109" s="37">
        <v>44113.0</v>
      </c>
      <c r="K109" s="38">
        <v>44185.0</v>
      </c>
      <c r="L109" s="39" t="s">
        <v>28</v>
      </c>
      <c r="M109" s="39" t="s">
        <v>41</v>
      </c>
      <c r="N109" s="40" t="s">
        <v>42</v>
      </c>
      <c r="O109" s="45" t="s">
        <v>1270</v>
      </c>
      <c r="P109" s="46" t="str">
        <f>HYPERLINK("https://nptel.ac.in/noc/courses/noc19/SEM2/noc19-mg43","https://nptel.ac.in/noc/courses/noc19/SEM2/noc19-mg43")</f>
        <v>https://nptel.ac.in/noc/courses/noc19/SEM2/noc19-mg43</v>
      </c>
      <c r="Q109" s="46" t="str">
        <f>HYPERLINK("https://nptel.ac.in/courses/110/106/110106134/","https://nptel.ac.in/courses/110/106/110106134/")</f>
        <v>https://nptel.ac.in/courses/110/106/110106134/</v>
      </c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</row>
    <row r="110">
      <c r="A110" s="181">
        <v>109.0</v>
      </c>
      <c r="B110" s="34" t="s">
        <v>1271</v>
      </c>
      <c r="C110" s="47" t="s">
        <v>1165</v>
      </c>
      <c r="D110" s="47" t="s">
        <v>1272</v>
      </c>
      <c r="E110" s="47" t="s">
        <v>1273</v>
      </c>
      <c r="F110" s="48" t="s">
        <v>147</v>
      </c>
      <c r="G110" s="43" t="s">
        <v>4</v>
      </c>
      <c r="H110" s="43" t="s">
        <v>47</v>
      </c>
      <c r="I110" s="37">
        <v>44088.0</v>
      </c>
      <c r="J110" s="37">
        <v>44169.0</v>
      </c>
      <c r="K110" s="38">
        <v>44185.0</v>
      </c>
      <c r="L110" s="39" t="s">
        <v>28</v>
      </c>
      <c r="M110" s="39" t="s">
        <v>41</v>
      </c>
      <c r="N110" s="40" t="s">
        <v>42</v>
      </c>
      <c r="O110" s="45" t="s">
        <v>1274</v>
      </c>
      <c r="P110" s="46" t="str">
        <f>HYPERLINK("https://nptel.ac.in/noc/courses/noc19/SEM2/noc19-mg32","https://nptel.ac.in/noc/courses/noc19/SEM2/noc19-mg32")</f>
        <v>https://nptel.ac.in/noc/courses/noc19/SEM2/noc19-mg32</v>
      </c>
      <c r="Q110" s="46" t="str">
        <f>HYPERLINK("https://nptel.ac.in/courses/110/107/110107126/","https://nptel.ac.in/courses/110/107/110107126/")</f>
        <v>https://nptel.ac.in/courses/110/107/110107126/</v>
      </c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</row>
    <row r="111">
      <c r="A111" s="181">
        <v>110.0</v>
      </c>
      <c r="B111" s="34" t="s">
        <v>1294</v>
      </c>
      <c r="C111" s="35" t="s">
        <v>1165</v>
      </c>
      <c r="D111" s="102" t="s">
        <v>1295</v>
      </c>
      <c r="E111" s="128" t="s">
        <v>1296</v>
      </c>
      <c r="F111" s="103" t="s">
        <v>38</v>
      </c>
      <c r="G111" s="69" t="s">
        <v>263</v>
      </c>
      <c r="H111" s="70" t="s">
        <v>47</v>
      </c>
      <c r="I111" s="37">
        <v>44088.0</v>
      </c>
      <c r="J111" s="37">
        <v>44141.0</v>
      </c>
      <c r="K111" s="38">
        <v>44185.0</v>
      </c>
      <c r="L111" s="39" t="s">
        <v>100</v>
      </c>
      <c r="M111" s="39" t="s">
        <v>41</v>
      </c>
      <c r="N111" s="40" t="s">
        <v>42</v>
      </c>
      <c r="O111" s="45" t="s">
        <v>1297</v>
      </c>
      <c r="P111" s="66" t="s">
        <v>1298</v>
      </c>
      <c r="Q111" s="66" t="s">
        <v>1299</v>
      </c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</row>
    <row r="112">
      <c r="A112" s="181">
        <v>111.0</v>
      </c>
      <c r="B112" s="34" t="s">
        <v>1314</v>
      </c>
      <c r="C112" s="47" t="s">
        <v>1310</v>
      </c>
      <c r="D112" s="47" t="s">
        <v>1315</v>
      </c>
      <c r="E112" s="47" t="s">
        <v>1312</v>
      </c>
      <c r="F112" s="48" t="s">
        <v>38</v>
      </c>
      <c r="G112" s="36" t="s">
        <v>39</v>
      </c>
      <c r="H112" s="43" t="s">
        <v>47</v>
      </c>
      <c r="I112" s="37">
        <v>44088.0</v>
      </c>
      <c r="J112" s="37">
        <v>44141.0</v>
      </c>
      <c r="K112" s="38">
        <v>44185.0</v>
      </c>
      <c r="L112" s="39" t="s">
        <v>48</v>
      </c>
      <c r="M112" s="39" t="s">
        <v>49</v>
      </c>
      <c r="N112" s="39" t="s">
        <v>50</v>
      </c>
      <c r="O112" s="45" t="s">
        <v>1316</v>
      </c>
      <c r="P112" s="46" t="str">
        <f>HYPERLINK("https://nptel.ac.in/noc/courses/noc19/SEM2/noc19-ma19","https://nptel.ac.in/noc/courses/noc19/SEM2/noc19-ma19")</f>
        <v>https://nptel.ac.in/noc/courses/noc19/SEM2/noc19-ma19</v>
      </c>
      <c r="Q112" s="46" t="str">
        <f>HYPERLINK("https://nptel.ac.in/courses/111/104/111104125/","https://nptel.ac.in/courses/111/104/111104125/")</f>
        <v>https://nptel.ac.in/courses/111/104/111104125/</v>
      </c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</row>
    <row r="113">
      <c r="A113" s="181">
        <v>112.0</v>
      </c>
      <c r="B113" s="34" t="s">
        <v>1332</v>
      </c>
      <c r="C113" s="56" t="s">
        <v>1310</v>
      </c>
      <c r="D113" s="47" t="s">
        <v>1333</v>
      </c>
      <c r="E113" s="47" t="s">
        <v>1334</v>
      </c>
      <c r="F113" s="48" t="s">
        <v>1335</v>
      </c>
      <c r="G113" s="43" t="s">
        <v>4</v>
      </c>
      <c r="H113" s="57" t="s">
        <v>40</v>
      </c>
      <c r="I113" s="37">
        <v>44088.0</v>
      </c>
      <c r="J113" s="37">
        <v>44169.0</v>
      </c>
      <c r="K113" s="38">
        <v>44185.0</v>
      </c>
      <c r="L113" s="39" t="s">
        <v>100</v>
      </c>
      <c r="M113" s="39" t="s">
        <v>49</v>
      </c>
      <c r="N113" s="40" t="s">
        <v>42</v>
      </c>
      <c r="O113" s="45" t="s">
        <v>1336</v>
      </c>
      <c r="P113" s="42"/>
      <c r="Q113" s="42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</row>
    <row r="114">
      <c r="A114" s="181">
        <v>113.0</v>
      </c>
      <c r="B114" s="34" t="s">
        <v>1337</v>
      </c>
      <c r="C114" s="56" t="s">
        <v>1310</v>
      </c>
      <c r="D114" s="56" t="s">
        <v>1338</v>
      </c>
      <c r="E114" s="47" t="s">
        <v>1339</v>
      </c>
      <c r="F114" s="43" t="s">
        <v>57</v>
      </c>
      <c r="G114" s="43" t="s">
        <v>4</v>
      </c>
      <c r="H114" s="43" t="s">
        <v>47</v>
      </c>
      <c r="I114" s="37">
        <v>44088.0</v>
      </c>
      <c r="J114" s="37">
        <v>44169.0</v>
      </c>
      <c r="K114" s="38">
        <v>44185.0</v>
      </c>
      <c r="L114" s="39" t="s">
        <v>100</v>
      </c>
      <c r="M114" s="39" t="s">
        <v>49</v>
      </c>
      <c r="N114" s="40" t="s">
        <v>42</v>
      </c>
      <c r="O114" s="45" t="s">
        <v>1340</v>
      </c>
      <c r="P114" s="46" t="str">
        <f>HYPERLINK("https://nptel.ac.in/noc/courses/noc17/SEM2/noc17-ma18","https://nptel.ac.in/noc/courses/noc17/SEM2/noc17-ma18")</f>
        <v>https://nptel.ac.in/noc/courses/noc17/SEM2/noc17-ma18</v>
      </c>
      <c r="Q114" s="46" t="str">
        <f>HYPERLINK("https://nptel.ac.in/courses/111/105/111105100/","https://nptel.ac.in/courses/111/105/111105100/")</f>
        <v>https://nptel.ac.in/courses/111/105/111105100/</v>
      </c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</row>
    <row r="115">
      <c r="A115" s="181">
        <v>114.0</v>
      </c>
      <c r="B115" s="34" t="s">
        <v>1345</v>
      </c>
      <c r="C115" s="56" t="s">
        <v>1310</v>
      </c>
      <c r="D115" s="56" t="s">
        <v>1346</v>
      </c>
      <c r="E115" s="47" t="s">
        <v>1347</v>
      </c>
      <c r="F115" s="57" t="s">
        <v>147</v>
      </c>
      <c r="G115" s="36" t="s">
        <v>39</v>
      </c>
      <c r="H115" s="43" t="s">
        <v>47</v>
      </c>
      <c r="I115" s="37">
        <v>44088.0</v>
      </c>
      <c r="J115" s="37">
        <v>44141.0</v>
      </c>
      <c r="K115" s="38">
        <v>44185.0</v>
      </c>
      <c r="L115" s="39" t="s">
        <v>28</v>
      </c>
      <c r="M115" s="39" t="s">
        <v>49</v>
      </c>
      <c r="N115" s="40" t="s">
        <v>42</v>
      </c>
      <c r="O115" s="45" t="s">
        <v>1348</v>
      </c>
      <c r="P115" s="46" t="str">
        <f>HYPERLINK("https://nptel.ac.in/noc/courses/noc19/SEM2/noc19-ma28","https://nptel.ac.in/noc/courses/noc19/SEM2/noc19-ma28")</f>
        <v>https://nptel.ac.in/noc/courses/noc19/SEM2/noc19-ma28</v>
      </c>
      <c r="Q115" s="46" t="str">
        <f>HYPERLINK("https://nptel.ac.in/courses/111/107/111107112/","https://nptel.ac.in/courses/111/107/111107112/")</f>
        <v>https://nptel.ac.in/courses/111/107/111107112/</v>
      </c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</row>
    <row r="116">
      <c r="A116" s="181">
        <v>115.0</v>
      </c>
      <c r="B116" s="34" t="s">
        <v>1353</v>
      </c>
      <c r="C116" s="56" t="s">
        <v>1310</v>
      </c>
      <c r="D116" s="47" t="s">
        <v>1354</v>
      </c>
      <c r="E116" s="47" t="s">
        <v>1355</v>
      </c>
      <c r="F116" s="48" t="s">
        <v>120</v>
      </c>
      <c r="G116" s="43" t="s">
        <v>4</v>
      </c>
      <c r="H116" s="43" t="s">
        <v>40</v>
      </c>
      <c r="I116" s="37">
        <v>44088.0</v>
      </c>
      <c r="J116" s="37">
        <v>44169.0</v>
      </c>
      <c r="K116" s="38">
        <v>44185.0</v>
      </c>
      <c r="L116" s="39" t="s">
        <v>100</v>
      </c>
      <c r="M116" s="39" t="s">
        <v>41</v>
      </c>
      <c r="N116" s="40" t="s">
        <v>42</v>
      </c>
      <c r="O116" s="45" t="s">
        <v>1356</v>
      </c>
      <c r="P116" s="42"/>
      <c r="Q116" s="42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</row>
    <row r="117">
      <c r="A117" s="181">
        <v>116.0</v>
      </c>
      <c r="B117" s="34" t="s">
        <v>1365</v>
      </c>
      <c r="C117" s="58" t="s">
        <v>1310</v>
      </c>
      <c r="D117" s="47" t="s">
        <v>1366</v>
      </c>
      <c r="E117" s="47" t="s">
        <v>1367</v>
      </c>
      <c r="F117" s="48" t="s">
        <v>83</v>
      </c>
      <c r="G117" s="43" t="s">
        <v>4</v>
      </c>
      <c r="H117" s="57" t="s">
        <v>40</v>
      </c>
      <c r="I117" s="37">
        <v>44088.0</v>
      </c>
      <c r="J117" s="37">
        <v>44169.0</v>
      </c>
      <c r="K117" s="38">
        <v>44185.0</v>
      </c>
      <c r="L117" s="39" t="s">
        <v>100</v>
      </c>
      <c r="M117" s="39" t="s">
        <v>41</v>
      </c>
      <c r="N117" s="40" t="s">
        <v>42</v>
      </c>
      <c r="O117" s="45" t="s">
        <v>1368</v>
      </c>
      <c r="P117" s="42"/>
      <c r="Q117" s="42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</row>
    <row r="118">
      <c r="A118" s="181">
        <v>117.0</v>
      </c>
      <c r="B118" s="34" t="s">
        <v>1373</v>
      </c>
      <c r="C118" s="56" t="s">
        <v>1310</v>
      </c>
      <c r="D118" s="76" t="s">
        <v>1374</v>
      </c>
      <c r="E118" s="75" t="s">
        <v>1375</v>
      </c>
      <c r="F118" s="142" t="s">
        <v>1376</v>
      </c>
      <c r="G118" s="43" t="s">
        <v>4</v>
      </c>
      <c r="H118" s="57" t="s">
        <v>47</v>
      </c>
      <c r="I118" s="37">
        <v>44088.0</v>
      </c>
      <c r="J118" s="37">
        <v>44169.0</v>
      </c>
      <c r="K118" s="38">
        <v>44185.0</v>
      </c>
      <c r="L118" s="39" t="s">
        <v>28</v>
      </c>
      <c r="M118" s="39" t="s">
        <v>41</v>
      </c>
      <c r="N118" s="40" t="s">
        <v>42</v>
      </c>
      <c r="O118" s="45" t="s">
        <v>1377</v>
      </c>
      <c r="P118" s="46" t="str">
        <f>HYPERLINK("https://nptel.ac.in/noc/courses/noc19/SEM2/noc19-ma20","https://nptel.ac.in/noc/courses/noc19/SEM2/noc19-ma20")</f>
        <v>https://nptel.ac.in/noc/courses/noc19/SEM2/noc19-ma20</v>
      </c>
      <c r="Q118" s="46" t="str">
        <f>HYPERLINK("https://nptel.ac.in/courses/111/102/111102129/","https://nptel.ac.in/courses/111/102/111102129/")</f>
        <v>https://nptel.ac.in/courses/111/102/111102129/</v>
      </c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</row>
    <row r="119">
      <c r="A119" s="181">
        <v>118.0</v>
      </c>
      <c r="B119" s="34" t="s">
        <v>1378</v>
      </c>
      <c r="C119" s="56" t="s">
        <v>1310</v>
      </c>
      <c r="D119" s="47" t="s">
        <v>1379</v>
      </c>
      <c r="E119" s="47" t="s">
        <v>1380</v>
      </c>
      <c r="F119" s="48" t="s">
        <v>38</v>
      </c>
      <c r="G119" s="145" t="s">
        <v>4</v>
      </c>
      <c r="H119" s="146" t="s">
        <v>40</v>
      </c>
      <c r="I119" s="37">
        <v>44088.0</v>
      </c>
      <c r="J119" s="37">
        <v>44169.0</v>
      </c>
      <c r="K119" s="38">
        <v>44185.0</v>
      </c>
      <c r="L119" s="39" t="s">
        <v>28</v>
      </c>
      <c r="M119" s="39" t="s">
        <v>41</v>
      </c>
      <c r="N119" s="40" t="s">
        <v>42</v>
      </c>
      <c r="O119" s="45" t="s">
        <v>1381</v>
      </c>
      <c r="P119" s="42"/>
      <c r="Q119" s="42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</row>
    <row r="120">
      <c r="A120" s="181">
        <v>119.0</v>
      </c>
      <c r="B120" s="34" t="s">
        <v>1410</v>
      </c>
      <c r="C120" s="58" t="s">
        <v>1310</v>
      </c>
      <c r="D120" s="76" t="s">
        <v>1411</v>
      </c>
      <c r="E120" s="75" t="s">
        <v>1412</v>
      </c>
      <c r="F120" s="65" t="s">
        <v>1413</v>
      </c>
      <c r="G120" s="57" t="s">
        <v>4</v>
      </c>
      <c r="H120" s="147" t="s">
        <v>40</v>
      </c>
      <c r="I120" s="37">
        <v>44088.0</v>
      </c>
      <c r="J120" s="37">
        <v>44169.0</v>
      </c>
      <c r="K120" s="38">
        <v>44185.0</v>
      </c>
      <c r="L120" s="39" t="s">
        <v>28</v>
      </c>
      <c r="M120" s="39" t="s">
        <v>49</v>
      </c>
      <c r="N120" s="40" t="s">
        <v>42</v>
      </c>
      <c r="O120" s="45" t="s">
        <v>1414</v>
      </c>
      <c r="P120" s="42"/>
      <c r="Q120" s="42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</row>
    <row r="121">
      <c r="A121" s="181">
        <v>120.0</v>
      </c>
      <c r="B121" s="34" t="s">
        <v>1415</v>
      </c>
      <c r="C121" s="58" t="s">
        <v>1310</v>
      </c>
      <c r="D121" s="76" t="s">
        <v>1416</v>
      </c>
      <c r="E121" s="76" t="s">
        <v>1417</v>
      </c>
      <c r="F121" s="147" t="s">
        <v>1418</v>
      </c>
      <c r="G121" s="57" t="s">
        <v>4</v>
      </c>
      <c r="H121" s="147" t="s">
        <v>40</v>
      </c>
      <c r="I121" s="37">
        <v>44088.0</v>
      </c>
      <c r="J121" s="37">
        <v>44169.0</v>
      </c>
      <c r="K121" s="38">
        <v>44185.0</v>
      </c>
      <c r="L121" s="39" t="s">
        <v>48</v>
      </c>
      <c r="M121" s="39" t="s">
        <v>49</v>
      </c>
      <c r="N121" s="39" t="s">
        <v>50</v>
      </c>
      <c r="O121" s="45" t="s">
        <v>1419</v>
      </c>
      <c r="P121" s="42"/>
      <c r="Q121" s="42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</row>
    <row r="122">
      <c r="A122" s="181">
        <v>121.0</v>
      </c>
      <c r="B122" s="34" t="s">
        <v>1420</v>
      </c>
      <c r="C122" s="35" t="s">
        <v>1310</v>
      </c>
      <c r="D122" s="47" t="s">
        <v>1421</v>
      </c>
      <c r="E122" s="59" t="s">
        <v>1422</v>
      </c>
      <c r="F122" s="77" t="s">
        <v>120</v>
      </c>
      <c r="G122" s="77" t="s">
        <v>4</v>
      </c>
      <c r="H122" s="43" t="s">
        <v>47</v>
      </c>
      <c r="I122" s="37">
        <v>44088.0</v>
      </c>
      <c r="J122" s="37">
        <v>44169.0</v>
      </c>
      <c r="K122" s="38">
        <v>44185.0</v>
      </c>
      <c r="L122" s="39" t="s">
        <v>28</v>
      </c>
      <c r="M122" s="39" t="s">
        <v>41</v>
      </c>
      <c r="N122" s="40" t="s">
        <v>42</v>
      </c>
      <c r="O122" s="45" t="s">
        <v>1423</v>
      </c>
      <c r="P122" s="46" t="str">
        <f>HYPERLINK("https://nptel.ac.in/noc/courses/noc19/SEM2/noc19-ma26","https://nptel.ac.in/noc/courses/noc19/SEM2/noc19-ma26")</f>
        <v>https://nptel.ac.in/noc/courses/noc19/SEM2/noc19-ma26</v>
      </c>
      <c r="Q122" s="46" t="str">
        <f>HYPERLINK("https://nptel.ac.in/courses/111/103/111103126/","https://nptel.ac.in/courses/111/103/111103126/")</f>
        <v>https://nptel.ac.in/courses/111/103/111103126/</v>
      </c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</row>
    <row r="123">
      <c r="A123" s="181">
        <v>122.0</v>
      </c>
      <c r="B123" s="34" t="s">
        <v>1433</v>
      </c>
      <c r="C123" s="35" t="s">
        <v>1310</v>
      </c>
      <c r="D123" s="47" t="s">
        <v>1434</v>
      </c>
      <c r="E123" s="47" t="s">
        <v>1404</v>
      </c>
      <c r="F123" s="74" t="s">
        <v>430</v>
      </c>
      <c r="G123" s="43" t="s">
        <v>174</v>
      </c>
      <c r="H123" s="69" t="s">
        <v>40</v>
      </c>
      <c r="I123" s="37">
        <v>44088.0</v>
      </c>
      <c r="J123" s="37">
        <v>44113.0</v>
      </c>
      <c r="K123" s="38">
        <v>44185.0</v>
      </c>
      <c r="L123" s="39" t="s">
        <v>48</v>
      </c>
      <c r="M123" s="60" t="s">
        <v>29</v>
      </c>
      <c r="N123" s="40" t="s">
        <v>42</v>
      </c>
      <c r="O123" s="45" t="s">
        <v>1435</v>
      </c>
      <c r="P123" s="53"/>
      <c r="Q123" s="53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</row>
    <row r="124">
      <c r="A124" s="181">
        <v>123.0</v>
      </c>
      <c r="B124" s="34" t="s">
        <v>1454</v>
      </c>
      <c r="C124" s="59" t="s">
        <v>1437</v>
      </c>
      <c r="D124" s="56" t="s">
        <v>1455</v>
      </c>
      <c r="E124" s="47" t="s">
        <v>1456</v>
      </c>
      <c r="F124" s="43" t="s">
        <v>57</v>
      </c>
      <c r="G124" s="43" t="s">
        <v>4</v>
      </c>
      <c r="H124" s="43" t="s">
        <v>47</v>
      </c>
      <c r="I124" s="37">
        <v>44088.0</v>
      </c>
      <c r="J124" s="37">
        <v>44169.0</v>
      </c>
      <c r="K124" s="38">
        <v>44185.0</v>
      </c>
      <c r="L124" s="39" t="s">
        <v>48</v>
      </c>
      <c r="M124" s="39" t="s">
        <v>49</v>
      </c>
      <c r="N124" s="39" t="s">
        <v>50</v>
      </c>
      <c r="O124" s="45" t="s">
        <v>1457</v>
      </c>
      <c r="P124" s="46" t="str">
        <f>HYPERLINK("https://nptel.ac.in/noc/courses/noc19/SEM2/noc19-me56","https://nptel.ac.in/noc/courses/noc19/SEM2/noc19-me56")</f>
        <v>https://nptel.ac.in/noc/courses/noc19/SEM2/noc19-me56</v>
      </c>
      <c r="Q124" s="46" t="str">
        <f>HYPERLINK("https://nptel.ac.in/courses/112/105/112105266/","https://nptel.ac.in/courses/112/105/112105266/")</f>
        <v>https://nptel.ac.in/courses/112/105/112105266/</v>
      </c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</row>
    <row r="125">
      <c r="A125" s="181">
        <v>124.0</v>
      </c>
      <c r="B125" s="34" t="s">
        <v>1481</v>
      </c>
      <c r="C125" s="59" t="s">
        <v>1437</v>
      </c>
      <c r="D125" s="47" t="s">
        <v>1482</v>
      </c>
      <c r="E125" s="62" t="s">
        <v>1483</v>
      </c>
      <c r="F125" s="48" t="s">
        <v>120</v>
      </c>
      <c r="G125" s="43" t="s">
        <v>4</v>
      </c>
      <c r="H125" s="43" t="s">
        <v>40</v>
      </c>
      <c r="I125" s="37">
        <v>44088.0</v>
      </c>
      <c r="J125" s="37">
        <v>44169.0</v>
      </c>
      <c r="K125" s="38">
        <v>44185.0</v>
      </c>
      <c r="L125" s="39" t="s">
        <v>28</v>
      </c>
      <c r="M125" s="39" t="s">
        <v>41</v>
      </c>
      <c r="N125" s="40" t="s">
        <v>42</v>
      </c>
      <c r="O125" s="45" t="s">
        <v>1484</v>
      </c>
      <c r="P125" s="42"/>
      <c r="Q125" s="42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</row>
    <row r="126">
      <c r="A126" s="181">
        <v>125.0</v>
      </c>
      <c r="B126" s="34" t="s">
        <v>1508</v>
      </c>
      <c r="C126" s="59" t="s">
        <v>1437</v>
      </c>
      <c r="D126" s="56" t="s">
        <v>1509</v>
      </c>
      <c r="E126" s="47" t="s">
        <v>1510</v>
      </c>
      <c r="F126" s="57" t="s">
        <v>147</v>
      </c>
      <c r="G126" s="43" t="s">
        <v>4</v>
      </c>
      <c r="H126" s="43" t="s">
        <v>47</v>
      </c>
      <c r="I126" s="37">
        <v>44088.0</v>
      </c>
      <c r="J126" s="37">
        <v>44169.0</v>
      </c>
      <c r="K126" s="38">
        <v>44185.0</v>
      </c>
      <c r="L126" s="39" t="s">
        <v>28</v>
      </c>
      <c r="M126" s="39" t="s">
        <v>49</v>
      </c>
      <c r="N126" s="40" t="s">
        <v>42</v>
      </c>
      <c r="O126" s="45" t="s">
        <v>1511</v>
      </c>
      <c r="P126" s="46" t="str">
        <f>HYPERLINK("https://nptel.ac.in/noc/courses/noc19/SEM2/noc19-me44","https://nptel.ac.in/noc/courses/noc19/SEM2/noc19-me44")</f>
        <v>https://nptel.ac.in/noc/courses/noc19/SEM2/noc19-me44</v>
      </c>
      <c r="Q126" s="46" t="str">
        <f>HYPERLINK("https://nptel.ac.in/courses/112/107/112107219/","https://nptel.ac.in/courses/112/107/112107219/")</f>
        <v>https://nptel.ac.in/courses/112/107/112107219/</v>
      </c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</row>
    <row r="127">
      <c r="A127" s="181">
        <v>126.0</v>
      </c>
      <c r="B127" s="34" t="s">
        <v>1519</v>
      </c>
      <c r="C127" s="59" t="s">
        <v>1437</v>
      </c>
      <c r="D127" s="56" t="s">
        <v>1520</v>
      </c>
      <c r="E127" s="56" t="s">
        <v>1517</v>
      </c>
      <c r="F127" s="57" t="s">
        <v>147</v>
      </c>
      <c r="G127" s="43" t="s">
        <v>4</v>
      </c>
      <c r="H127" s="43" t="s">
        <v>47</v>
      </c>
      <c r="I127" s="37">
        <v>44088.0</v>
      </c>
      <c r="J127" s="37">
        <v>44169.0</v>
      </c>
      <c r="K127" s="38">
        <v>44185.0</v>
      </c>
      <c r="L127" s="39" t="s">
        <v>28</v>
      </c>
      <c r="M127" s="39" t="s">
        <v>49</v>
      </c>
      <c r="N127" s="40" t="s">
        <v>42</v>
      </c>
      <c r="O127" s="45" t="s">
        <v>1521</v>
      </c>
      <c r="P127" s="46" t="str">
        <f>HYPERLINK("https://nptel.ac.in/noc/courses/noc19/SEM2/noc19-me50","https://nptel.ac.in/noc/courses/noc19/SEM2/noc19-me50")</f>
        <v>https://nptel.ac.in/noc/courses/noc19/SEM2/noc19-me50</v>
      </c>
      <c r="Q127" s="46" t="str">
        <f>HYPERLINK("https://nptel.ac.in/courses/112/107/112107249/","https://nptel.ac.in/courses/112/107/112107249/")</f>
        <v>https://nptel.ac.in/courses/112/107/112107249/</v>
      </c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</row>
    <row r="128">
      <c r="A128" s="181">
        <v>127.0</v>
      </c>
      <c r="B128" s="34" t="s">
        <v>1529</v>
      </c>
      <c r="C128" s="59" t="s">
        <v>1437</v>
      </c>
      <c r="D128" s="56" t="s">
        <v>1530</v>
      </c>
      <c r="E128" s="56" t="s">
        <v>1527</v>
      </c>
      <c r="F128" s="57" t="s">
        <v>147</v>
      </c>
      <c r="G128" s="43" t="s">
        <v>4</v>
      </c>
      <c r="H128" s="43" t="s">
        <v>47</v>
      </c>
      <c r="I128" s="37">
        <v>44088.0</v>
      </c>
      <c r="J128" s="37">
        <v>44169.0</v>
      </c>
      <c r="K128" s="38">
        <v>44185.0</v>
      </c>
      <c r="L128" s="39" t="s">
        <v>48</v>
      </c>
      <c r="M128" s="39" t="s">
        <v>49</v>
      </c>
      <c r="N128" s="39" t="s">
        <v>50</v>
      </c>
      <c r="O128" s="45" t="s">
        <v>1531</v>
      </c>
      <c r="P128" s="46" t="str">
        <f>HYPERLINK("https://nptel.ac.in/noc/courses/noc18/SEM1/noc18-me27","https://nptel.ac.in/noc/courses/noc18/SEM1/noc18-me27")</f>
        <v>https://nptel.ac.in/noc/courses/noc18/SEM1/noc18-me27</v>
      </c>
      <c r="Q128" s="46" t="str">
        <f>HYPERLINK("https://nptel.ac.in/courses/112/107/112107239/","https://nptel.ac.in/courses/112/107/112107239/")</f>
        <v>https://nptel.ac.in/courses/112/107/112107239/</v>
      </c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</row>
    <row r="129">
      <c r="A129" s="181">
        <v>128.0</v>
      </c>
      <c r="B129" s="34" t="s">
        <v>1540</v>
      </c>
      <c r="C129" s="59" t="s">
        <v>1437</v>
      </c>
      <c r="D129" s="56" t="s">
        <v>1541</v>
      </c>
      <c r="E129" s="56" t="s">
        <v>1542</v>
      </c>
      <c r="F129" s="48" t="s">
        <v>120</v>
      </c>
      <c r="G129" s="36" t="s">
        <v>39</v>
      </c>
      <c r="H129" s="43" t="s">
        <v>47</v>
      </c>
      <c r="I129" s="37">
        <v>44088.0</v>
      </c>
      <c r="J129" s="37">
        <v>44141.0</v>
      </c>
      <c r="K129" s="38">
        <v>44185.0</v>
      </c>
      <c r="L129" s="39" t="s">
        <v>28</v>
      </c>
      <c r="M129" s="39" t="s">
        <v>41</v>
      </c>
      <c r="N129" s="40" t="s">
        <v>42</v>
      </c>
      <c r="O129" s="45" t="s">
        <v>1543</v>
      </c>
      <c r="P129" s="46" t="str">
        <f>HYPERLINK("https://nptel.ac.in/noc/courses/noc16/SEM2/noc16-me15","https://nptel.ac.in/noc/courses/noc16/SEM2/noc16-me15")</f>
        <v>https://nptel.ac.in/noc/courses/noc16/SEM2/noc16-me15</v>
      </c>
      <c r="Q129" s="46" t="str">
        <f>HYPERLINK("https://nptel.ac.in/courses/112/103/112103202/","https://nptel.ac.in/courses/112/103/112103202/")</f>
        <v>https://nptel.ac.in/courses/112/103/112103202/</v>
      </c>
      <c r="R129" s="180"/>
      <c r="S129" s="180"/>
      <c r="T129" s="180"/>
      <c r="U129" s="180"/>
      <c r="V129" s="180"/>
      <c r="W129" s="180"/>
      <c r="X129" s="180"/>
      <c r="Y129" s="180"/>
      <c r="Z129" s="180"/>
      <c r="AA129" s="180"/>
    </row>
    <row r="130">
      <c r="A130" s="181">
        <v>129.0</v>
      </c>
      <c r="B130" s="34" t="s">
        <v>1548</v>
      </c>
      <c r="C130" s="59" t="s">
        <v>1437</v>
      </c>
      <c r="D130" s="47" t="s">
        <v>1549</v>
      </c>
      <c r="E130" s="47" t="s">
        <v>1550</v>
      </c>
      <c r="F130" s="43" t="s">
        <v>126</v>
      </c>
      <c r="G130" s="43" t="s">
        <v>4</v>
      </c>
      <c r="H130" s="43" t="s">
        <v>40</v>
      </c>
      <c r="I130" s="37">
        <v>44088.0</v>
      </c>
      <c r="J130" s="37">
        <v>44169.0</v>
      </c>
      <c r="K130" s="38">
        <v>44185.0</v>
      </c>
      <c r="L130" s="39" t="s">
        <v>48</v>
      </c>
      <c r="M130" s="39" t="s">
        <v>49</v>
      </c>
      <c r="N130" s="39" t="s">
        <v>50</v>
      </c>
      <c r="O130" s="45" t="s">
        <v>1551</v>
      </c>
      <c r="P130" s="42"/>
      <c r="Q130" s="42"/>
      <c r="R130" s="180"/>
      <c r="S130" s="180"/>
      <c r="T130" s="180"/>
      <c r="U130" s="180"/>
      <c r="V130" s="180"/>
      <c r="W130" s="180"/>
      <c r="X130" s="180"/>
      <c r="Y130" s="180"/>
      <c r="Z130" s="180"/>
      <c r="AA130" s="180"/>
    </row>
    <row r="131">
      <c r="A131" s="181">
        <v>130.0</v>
      </c>
      <c r="B131" s="34" t="s">
        <v>1556</v>
      </c>
      <c r="C131" s="59" t="s">
        <v>1437</v>
      </c>
      <c r="D131" s="47" t="s">
        <v>1557</v>
      </c>
      <c r="E131" s="47" t="s">
        <v>1558</v>
      </c>
      <c r="F131" s="48" t="s">
        <v>120</v>
      </c>
      <c r="G131" s="43" t="s">
        <v>4</v>
      </c>
      <c r="H131" s="113" t="s">
        <v>40</v>
      </c>
      <c r="I131" s="37">
        <v>44088.0</v>
      </c>
      <c r="J131" s="37">
        <v>44169.0</v>
      </c>
      <c r="K131" s="38">
        <v>44185.0</v>
      </c>
      <c r="L131" s="39" t="s">
        <v>28</v>
      </c>
      <c r="M131" s="60" t="s">
        <v>49</v>
      </c>
      <c r="N131" s="40" t="s">
        <v>42</v>
      </c>
      <c r="O131" s="45" t="s">
        <v>1559</v>
      </c>
      <c r="P131" s="42"/>
      <c r="Q131" s="42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</row>
    <row r="132">
      <c r="A132" s="181">
        <v>131.0</v>
      </c>
      <c r="B132" s="34" t="s">
        <v>1560</v>
      </c>
      <c r="C132" s="152" t="s">
        <v>1437</v>
      </c>
      <c r="D132" s="153" t="s">
        <v>1561</v>
      </c>
      <c r="E132" s="153" t="s">
        <v>1562</v>
      </c>
      <c r="F132" s="43" t="s">
        <v>126</v>
      </c>
      <c r="G132" s="43" t="s">
        <v>4</v>
      </c>
      <c r="H132" s="43" t="s">
        <v>40</v>
      </c>
      <c r="I132" s="37">
        <v>44088.0</v>
      </c>
      <c r="J132" s="37">
        <v>44169.0</v>
      </c>
      <c r="K132" s="38">
        <v>44185.0</v>
      </c>
      <c r="L132" s="154" t="s">
        <v>28</v>
      </c>
      <c r="M132" s="154" t="s">
        <v>41</v>
      </c>
      <c r="N132" s="155" t="s">
        <v>42</v>
      </c>
      <c r="O132" s="45" t="s">
        <v>1563</v>
      </c>
      <c r="P132" s="42"/>
      <c r="Q132" s="42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</row>
    <row r="133">
      <c r="A133" s="181">
        <v>132.0</v>
      </c>
      <c r="B133" s="34" t="s">
        <v>1580</v>
      </c>
      <c r="C133" s="59" t="s">
        <v>1437</v>
      </c>
      <c r="D133" s="72" t="s">
        <v>1581</v>
      </c>
      <c r="E133" s="156" t="s">
        <v>1582</v>
      </c>
      <c r="F133" s="159" t="s">
        <v>120</v>
      </c>
      <c r="G133" s="159" t="s">
        <v>4</v>
      </c>
      <c r="H133" s="43" t="s">
        <v>47</v>
      </c>
      <c r="I133" s="37">
        <v>44088.0</v>
      </c>
      <c r="J133" s="37">
        <v>44169.0</v>
      </c>
      <c r="K133" s="38">
        <v>44185.0</v>
      </c>
      <c r="L133" s="39" t="s">
        <v>100</v>
      </c>
      <c r="M133" s="39" t="s">
        <v>41</v>
      </c>
      <c r="N133" s="40" t="s">
        <v>42</v>
      </c>
      <c r="O133" s="45" t="s">
        <v>1583</v>
      </c>
      <c r="P133" s="46" t="str">
        <f>HYPERLINK("https://nptel.ac.in/noc/courses/noc19/SEM2/noc19-me65","https://nptel.ac.in/noc/courses/noc19/SEM2/noc19-me65")</f>
        <v>https://nptel.ac.in/noc/courses/noc19/SEM2/noc19-me65</v>
      </c>
      <c r="Q133" s="46" t="str">
        <f>HYPERLINK("https://nptel.ac.in/courses/112/103/112103278/","https://nptel.ac.in/courses/112/103/112103278/")</f>
        <v>https://nptel.ac.in/courses/112/103/112103278/</v>
      </c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</row>
    <row r="134">
      <c r="A134" s="181">
        <v>133.0</v>
      </c>
      <c r="B134" s="34" t="s">
        <v>1584</v>
      </c>
      <c r="C134" s="59" t="s">
        <v>1437</v>
      </c>
      <c r="D134" s="72" t="s">
        <v>1585</v>
      </c>
      <c r="E134" s="160" t="s">
        <v>1578</v>
      </c>
      <c r="F134" s="161" t="s">
        <v>120</v>
      </c>
      <c r="G134" s="161" t="s">
        <v>257</v>
      </c>
      <c r="H134" s="43" t="s">
        <v>47</v>
      </c>
      <c r="I134" s="37">
        <v>44088.0</v>
      </c>
      <c r="J134" s="37">
        <v>44169.0</v>
      </c>
      <c r="K134" s="38">
        <v>44185.0</v>
      </c>
      <c r="L134" s="39" t="s">
        <v>28</v>
      </c>
      <c r="M134" s="39" t="s">
        <v>49</v>
      </c>
      <c r="N134" s="40" t="s">
        <v>42</v>
      </c>
      <c r="O134" s="45" t="s">
        <v>1586</v>
      </c>
      <c r="P134" s="46" t="str">
        <f>HYPERLINK("https://nptel.ac.in/noc/courses/noc19/SEM2/noc19-me76","https://nptel.ac.in/noc/courses/noc19/SEM2/noc19-me76")</f>
        <v>https://nptel.ac.in/noc/courses/noc19/SEM2/noc19-me76</v>
      </c>
      <c r="Q134" s="46" t="str">
        <f>HYPERLINK("https://nptel.ac.in/courses/112/103/112103281/","https://nptel.ac.in/courses/112/103/112103281/")</f>
        <v>https://nptel.ac.in/courses/112/103/112103281/</v>
      </c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</row>
    <row r="135">
      <c r="A135" s="181">
        <v>134.0</v>
      </c>
      <c r="B135" s="34" t="s">
        <v>1587</v>
      </c>
      <c r="C135" s="59" t="s">
        <v>1437</v>
      </c>
      <c r="D135" s="162" t="s">
        <v>1588</v>
      </c>
      <c r="E135" s="163" t="s">
        <v>1589</v>
      </c>
      <c r="F135" s="101" t="s">
        <v>38</v>
      </c>
      <c r="G135" s="101" t="s">
        <v>263</v>
      </c>
      <c r="H135" s="164" t="s">
        <v>47</v>
      </c>
      <c r="I135" s="37">
        <v>44088.0</v>
      </c>
      <c r="J135" s="37">
        <v>44141.0</v>
      </c>
      <c r="K135" s="38">
        <v>44185.0</v>
      </c>
      <c r="L135" s="39" t="s">
        <v>28</v>
      </c>
      <c r="M135" s="39" t="s">
        <v>41</v>
      </c>
      <c r="N135" s="40" t="s">
        <v>42</v>
      </c>
      <c r="O135" s="45" t="s">
        <v>1590</v>
      </c>
      <c r="P135" s="66" t="s">
        <v>1591</v>
      </c>
      <c r="Q135" s="66" t="s">
        <v>1592</v>
      </c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</row>
    <row r="136">
      <c r="A136" s="181">
        <v>135.0</v>
      </c>
      <c r="B136" s="34" t="s">
        <v>1601</v>
      </c>
      <c r="C136" s="59" t="s">
        <v>1437</v>
      </c>
      <c r="D136" s="167" t="s">
        <v>1602</v>
      </c>
      <c r="E136" s="166" t="s">
        <v>1603</v>
      </c>
      <c r="F136" s="103" t="s">
        <v>38</v>
      </c>
      <c r="G136" s="103" t="s">
        <v>257</v>
      </c>
      <c r="H136" s="168" t="s">
        <v>47</v>
      </c>
      <c r="I136" s="37">
        <v>44088.0</v>
      </c>
      <c r="J136" s="37">
        <v>44169.0</v>
      </c>
      <c r="K136" s="38">
        <v>44185.0</v>
      </c>
      <c r="L136" s="39" t="s">
        <v>28</v>
      </c>
      <c r="M136" s="39" t="s">
        <v>41</v>
      </c>
      <c r="N136" s="40" t="s">
        <v>42</v>
      </c>
      <c r="O136" s="45" t="s">
        <v>1604</v>
      </c>
      <c r="P136" s="66" t="s">
        <v>1605</v>
      </c>
      <c r="Q136" s="66" t="s">
        <v>1606</v>
      </c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</row>
    <row r="137">
      <c r="A137" s="181">
        <v>136.0</v>
      </c>
      <c r="B137" s="34" t="s">
        <v>1607</v>
      </c>
      <c r="C137" s="169" t="s">
        <v>1437</v>
      </c>
      <c r="D137" s="170" t="s">
        <v>1608</v>
      </c>
      <c r="E137" s="171" t="s">
        <v>1609</v>
      </c>
      <c r="F137" s="172" t="s">
        <v>38</v>
      </c>
      <c r="G137" s="172" t="s">
        <v>257</v>
      </c>
      <c r="H137" s="164" t="s">
        <v>47</v>
      </c>
      <c r="I137" s="37">
        <v>44088.0</v>
      </c>
      <c r="J137" s="37">
        <v>44169.0</v>
      </c>
      <c r="K137" s="38">
        <v>44185.0</v>
      </c>
      <c r="L137" s="39" t="s">
        <v>28</v>
      </c>
      <c r="M137" s="39" t="s">
        <v>41</v>
      </c>
      <c r="N137" s="40" t="s">
        <v>42</v>
      </c>
      <c r="O137" s="45" t="s">
        <v>1610</v>
      </c>
      <c r="P137" s="66" t="s">
        <v>1611</v>
      </c>
      <c r="Q137" s="66" t="s">
        <v>1612</v>
      </c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</row>
    <row r="138">
      <c r="A138" s="181">
        <v>137.0</v>
      </c>
      <c r="B138" s="34" t="s">
        <v>1637</v>
      </c>
      <c r="C138" s="47" t="s">
        <v>1614</v>
      </c>
      <c r="D138" s="47" t="s">
        <v>1638</v>
      </c>
      <c r="E138" s="47" t="s">
        <v>1639</v>
      </c>
      <c r="F138" s="43" t="s">
        <v>126</v>
      </c>
      <c r="G138" s="43" t="s">
        <v>4</v>
      </c>
      <c r="H138" s="43" t="s">
        <v>40</v>
      </c>
      <c r="I138" s="37">
        <v>44088.0</v>
      </c>
      <c r="J138" s="37">
        <v>44169.0</v>
      </c>
      <c r="K138" s="38">
        <v>44185.0</v>
      </c>
      <c r="L138" s="39" t="s">
        <v>28</v>
      </c>
      <c r="M138" s="39" t="s">
        <v>41</v>
      </c>
      <c r="N138" s="40" t="s">
        <v>42</v>
      </c>
      <c r="O138" s="173" t="s">
        <v>1640</v>
      </c>
      <c r="P138" s="42"/>
      <c r="Q138" s="42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</row>
    <row r="139">
      <c r="A139" s="181">
        <v>138.0</v>
      </c>
      <c r="B139" s="34" t="s">
        <v>1646</v>
      </c>
      <c r="C139" s="47" t="s">
        <v>1614</v>
      </c>
      <c r="D139" s="47" t="s">
        <v>1647</v>
      </c>
      <c r="E139" s="47" t="s">
        <v>1648</v>
      </c>
      <c r="F139" s="43" t="s">
        <v>57</v>
      </c>
      <c r="G139" s="43" t="s">
        <v>4</v>
      </c>
      <c r="H139" s="43" t="s">
        <v>40</v>
      </c>
      <c r="I139" s="37">
        <v>44088.0</v>
      </c>
      <c r="J139" s="37">
        <v>44169.0</v>
      </c>
      <c r="K139" s="38">
        <v>44185.0</v>
      </c>
      <c r="L139" s="39" t="s">
        <v>48</v>
      </c>
      <c r="M139" s="39" t="s">
        <v>49</v>
      </c>
      <c r="N139" s="39" t="s">
        <v>50</v>
      </c>
      <c r="O139" s="173" t="s">
        <v>1649</v>
      </c>
      <c r="P139" s="42"/>
      <c r="Q139" s="42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</row>
    <row r="140">
      <c r="A140" s="181">
        <v>139.0</v>
      </c>
      <c r="B140" s="34" t="s">
        <v>1674</v>
      </c>
      <c r="C140" s="56" t="s">
        <v>1614</v>
      </c>
      <c r="D140" s="71" t="s">
        <v>1675</v>
      </c>
      <c r="E140" s="68" t="s">
        <v>1670</v>
      </c>
      <c r="F140" s="69" t="s">
        <v>38</v>
      </c>
      <c r="G140" s="69" t="s">
        <v>263</v>
      </c>
      <c r="H140" s="70" t="s">
        <v>47</v>
      </c>
      <c r="I140" s="37">
        <v>44088.0</v>
      </c>
      <c r="J140" s="37">
        <v>44141.0</v>
      </c>
      <c r="K140" s="38">
        <v>44185.0</v>
      </c>
      <c r="L140" s="39" t="s">
        <v>48</v>
      </c>
      <c r="M140" s="39" t="s">
        <v>49</v>
      </c>
      <c r="N140" s="39" t="s">
        <v>50</v>
      </c>
      <c r="O140" s="45" t="s">
        <v>1676</v>
      </c>
      <c r="P140" s="66" t="str">
        <f>HYPERLINK("https://nptel.ac.in/noc/courses/noc17/SEM2/noc17-mm09","https://nptel.ac.in/noc/courses/noc17/SEM2/noc17-mm09")</f>
        <v>https://nptel.ac.in/noc/courses/noc17/SEM2/noc17-mm09</v>
      </c>
      <c r="Q140" s="66" t="s">
        <v>1677</v>
      </c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</row>
    <row r="141">
      <c r="A141" s="181">
        <v>140.0</v>
      </c>
      <c r="B141" s="34" t="s">
        <v>1678</v>
      </c>
      <c r="C141" s="56" t="s">
        <v>1679</v>
      </c>
      <c r="D141" s="56" t="s">
        <v>1680</v>
      </c>
      <c r="E141" s="56" t="s">
        <v>1624</v>
      </c>
      <c r="F141" s="43" t="s">
        <v>126</v>
      </c>
      <c r="G141" s="69" t="s">
        <v>263</v>
      </c>
      <c r="H141" s="43" t="s">
        <v>47</v>
      </c>
      <c r="I141" s="37">
        <v>44088.0</v>
      </c>
      <c r="J141" s="37">
        <v>44141.0</v>
      </c>
      <c r="K141" s="38">
        <v>44185.0</v>
      </c>
      <c r="L141" s="39" t="s">
        <v>100</v>
      </c>
      <c r="M141" s="39" t="s">
        <v>41</v>
      </c>
      <c r="N141" s="40" t="s">
        <v>42</v>
      </c>
      <c r="O141" s="45" t="s">
        <v>1681</v>
      </c>
      <c r="P141" s="46" t="str">
        <f>HYPERLINK("https://nptel.ac.in/noc/courses/noc20/SEM1/noc20-ge04","https://nptel.ac.in/noc/courses/noc20/SEM1/noc20-ge04")</f>
        <v>https://nptel.ac.in/noc/courses/noc20/SEM1/noc20-ge04</v>
      </c>
      <c r="Q141" s="46" t="str">
        <f>HYPERLINK("https://nptel.ac.in/courses/121/106/121106007/","https://nptel.ac.in/courses/121/106/121106007/")</f>
        <v>https://nptel.ac.in/courses/121/106/121106007/</v>
      </c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</row>
    <row r="142">
      <c r="A142" s="181">
        <v>141.0</v>
      </c>
      <c r="B142" s="34" t="s">
        <v>1682</v>
      </c>
      <c r="C142" s="56" t="s">
        <v>1679</v>
      </c>
      <c r="D142" s="56" t="s">
        <v>1683</v>
      </c>
      <c r="E142" s="47" t="s">
        <v>1684</v>
      </c>
      <c r="F142" s="43" t="s">
        <v>126</v>
      </c>
      <c r="G142" s="36" t="s">
        <v>39</v>
      </c>
      <c r="H142" s="43" t="s">
        <v>47</v>
      </c>
      <c r="I142" s="37">
        <v>44088.0</v>
      </c>
      <c r="J142" s="37">
        <v>44141.0</v>
      </c>
      <c r="K142" s="38">
        <v>44185.0</v>
      </c>
      <c r="L142" s="39" t="s">
        <v>48</v>
      </c>
      <c r="M142" s="39" t="s">
        <v>49</v>
      </c>
      <c r="N142" s="39" t="s">
        <v>50</v>
      </c>
      <c r="O142" s="45" t="s">
        <v>1685</v>
      </c>
      <c r="P142" s="46" t="str">
        <f>HYPERLINK("https://nptel.ac.in/noc/courses/noc19/SEM2/noc19-ge23","https://nptel.ac.in/noc/courses/noc19/SEM2/noc19-ge23")</f>
        <v>https://nptel.ac.in/noc/courses/noc19/SEM2/noc19-ge23</v>
      </c>
      <c r="Q142" s="46" t="str">
        <f>HYPERLINK("https://nptel.ac.in/courses/127/106/127106004/","https://nptel.ac.in/courses/127/106/127106004/")</f>
        <v>https://nptel.ac.in/courses/127/106/127106004/</v>
      </c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</row>
    <row r="143">
      <c r="A143" s="181">
        <v>142.0</v>
      </c>
      <c r="B143" s="34" t="s">
        <v>1709</v>
      </c>
      <c r="C143" s="56" t="s">
        <v>1679</v>
      </c>
      <c r="D143" s="47" t="s">
        <v>1710</v>
      </c>
      <c r="E143" s="97" t="s">
        <v>1711</v>
      </c>
      <c r="F143" s="48" t="s">
        <v>83</v>
      </c>
      <c r="G143" s="43" t="s">
        <v>4</v>
      </c>
      <c r="H143" s="36" t="s">
        <v>40</v>
      </c>
      <c r="I143" s="37">
        <v>44088.0</v>
      </c>
      <c r="J143" s="37">
        <v>44169.0</v>
      </c>
      <c r="K143" s="38">
        <v>44185.0</v>
      </c>
      <c r="L143" s="39" t="s">
        <v>28</v>
      </c>
      <c r="M143" s="39" t="s">
        <v>41</v>
      </c>
      <c r="N143" s="40" t="s">
        <v>42</v>
      </c>
      <c r="O143" s="45" t="s">
        <v>1712</v>
      </c>
      <c r="P143" s="42"/>
      <c r="Q143" s="42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</row>
    <row r="144">
      <c r="A144" s="181">
        <v>143.0</v>
      </c>
      <c r="B144" s="34" t="s">
        <v>1722</v>
      </c>
      <c r="C144" s="47" t="s">
        <v>1718</v>
      </c>
      <c r="D144" s="56" t="s">
        <v>1723</v>
      </c>
      <c r="E144" s="56" t="s">
        <v>1724</v>
      </c>
      <c r="F144" s="43" t="s">
        <v>57</v>
      </c>
      <c r="G144" s="43" t="s">
        <v>4</v>
      </c>
      <c r="H144" s="43" t="s">
        <v>47</v>
      </c>
      <c r="I144" s="37">
        <v>44088.0</v>
      </c>
      <c r="J144" s="37">
        <v>44169.0</v>
      </c>
      <c r="K144" s="38">
        <v>44185.0</v>
      </c>
      <c r="L144" s="39" t="s">
        <v>48</v>
      </c>
      <c r="M144" s="39" t="s">
        <v>49</v>
      </c>
      <c r="N144" s="39" t="s">
        <v>50</v>
      </c>
      <c r="O144" s="45" t="s">
        <v>1725</v>
      </c>
      <c r="P144" s="46" t="str">
        <f>HYPERLINK("https://nptel.ac.in/noc/courses/noc19/SEM2/noc19-ph14","https://nptel.ac.in/noc/courses/noc19/SEM2/noc19-ph14")</f>
        <v>https://nptel.ac.in/noc/courses/noc19/SEM2/noc19-ph14</v>
      </c>
      <c r="Q144" s="46" t="str">
        <f>HYPERLINK("https://nptel.ac.in/courses/115/105/115105099/","https://nptel.ac.in/courses/115/105/115105099/")</f>
        <v>https://nptel.ac.in/courses/115/105/115105099/</v>
      </c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</row>
    <row r="145">
      <c r="A145" s="181">
        <v>144.0</v>
      </c>
      <c r="B145" s="34" t="s">
        <v>1729</v>
      </c>
      <c r="C145" s="56" t="s">
        <v>1718</v>
      </c>
      <c r="D145" s="56" t="s">
        <v>1730</v>
      </c>
      <c r="E145" s="56" t="s">
        <v>1731</v>
      </c>
      <c r="F145" s="48" t="s">
        <v>698</v>
      </c>
      <c r="G145" s="43" t="s">
        <v>4</v>
      </c>
      <c r="H145" s="43" t="s">
        <v>40</v>
      </c>
      <c r="I145" s="37">
        <v>44088.0</v>
      </c>
      <c r="J145" s="37">
        <v>44169.0</v>
      </c>
      <c r="K145" s="38">
        <v>44185.0</v>
      </c>
      <c r="L145" s="39" t="s">
        <v>100</v>
      </c>
      <c r="M145" s="39" t="s">
        <v>49</v>
      </c>
      <c r="N145" s="40" t="s">
        <v>42</v>
      </c>
      <c r="O145" s="45" t="s">
        <v>1732</v>
      </c>
      <c r="P145" s="42"/>
      <c r="Q145" s="42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</row>
    <row r="146">
      <c r="A146" s="181">
        <v>145.0</v>
      </c>
      <c r="B146" s="34" t="s">
        <v>1733</v>
      </c>
      <c r="C146" s="56" t="s">
        <v>1718</v>
      </c>
      <c r="D146" s="47" t="s">
        <v>1734</v>
      </c>
      <c r="E146" s="56" t="s">
        <v>1735</v>
      </c>
      <c r="F146" s="48" t="s">
        <v>120</v>
      </c>
      <c r="G146" s="48" t="s">
        <v>1736</v>
      </c>
      <c r="H146" s="48" t="s">
        <v>47</v>
      </c>
      <c r="I146" s="37">
        <v>44088.0</v>
      </c>
      <c r="J146" s="37">
        <v>44169.0</v>
      </c>
      <c r="K146" s="38">
        <v>44185.0</v>
      </c>
      <c r="L146" s="39" t="s">
        <v>28</v>
      </c>
      <c r="M146" s="39" t="s">
        <v>49</v>
      </c>
      <c r="N146" s="40" t="s">
        <v>42</v>
      </c>
      <c r="O146" s="45" t="s">
        <v>1737</v>
      </c>
      <c r="P146" s="46" t="str">
        <f>HYPERLINK("https://nptel.ac.in/noc/courses/noc19/SEM2/noc19-ph15","https://nptel.ac.in/noc/courses/noc19/SEM2/noc19-ph15")</f>
        <v>https://nptel.ac.in/noc/courses/noc19/SEM2/noc19-ph15</v>
      </c>
      <c r="Q146" s="46" t="str">
        <f>HYPERLINK("https://nptel.ac.in/courses/115/103/115103115/","https://nptel.ac.in/courses/115/103/115103115/")</f>
        <v>https://nptel.ac.in/courses/115/103/115103115/</v>
      </c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</row>
    <row r="147">
      <c r="A147" s="181">
        <v>146.0</v>
      </c>
      <c r="B147" s="34" t="s">
        <v>1738</v>
      </c>
      <c r="C147" s="56" t="s">
        <v>1718</v>
      </c>
      <c r="D147" s="47" t="s">
        <v>1739</v>
      </c>
      <c r="E147" s="56" t="s">
        <v>1740</v>
      </c>
      <c r="F147" s="48" t="s">
        <v>120</v>
      </c>
      <c r="G147" s="43" t="s">
        <v>4</v>
      </c>
      <c r="H147" s="43" t="s">
        <v>47</v>
      </c>
      <c r="I147" s="37">
        <v>44088.0</v>
      </c>
      <c r="J147" s="37">
        <v>44169.0</v>
      </c>
      <c r="K147" s="38">
        <v>44185.0</v>
      </c>
      <c r="L147" s="39" t="s">
        <v>28</v>
      </c>
      <c r="M147" s="39" t="s">
        <v>41</v>
      </c>
      <c r="N147" s="40" t="s">
        <v>42</v>
      </c>
      <c r="O147" s="45" t="s">
        <v>1741</v>
      </c>
      <c r="P147" s="46" t="str">
        <f>HYPERLINK("https://nptel.ac.in/noc/courses/noc18/SEM1/noc18-ph02","https://nptel.ac.in/noc/courses/noc18/SEM1/noc18-ph02")</f>
        <v>https://nptel.ac.in/noc/courses/noc18/SEM1/noc18-ph02</v>
      </c>
      <c r="Q147" s="46" t="str">
        <f>HYPERLINK("https://nptel.ac.in/courses/115/103/115103101/","https://nptel.ac.in/courses/115/103/115103101/")</f>
        <v>https://nptel.ac.in/courses/115/103/115103101/</v>
      </c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</row>
    <row r="148">
      <c r="A148" s="181">
        <v>147.0</v>
      </c>
      <c r="B148" s="34" t="s">
        <v>1742</v>
      </c>
      <c r="C148" s="56" t="s">
        <v>1718</v>
      </c>
      <c r="D148" s="56" t="s">
        <v>1743</v>
      </c>
      <c r="E148" s="56" t="s">
        <v>1744</v>
      </c>
      <c r="F148" s="43" t="s">
        <v>421</v>
      </c>
      <c r="G148" s="43" t="s">
        <v>4</v>
      </c>
      <c r="H148" s="43" t="s">
        <v>47</v>
      </c>
      <c r="I148" s="37">
        <v>44088.0</v>
      </c>
      <c r="J148" s="37">
        <v>44169.0</v>
      </c>
      <c r="K148" s="38">
        <v>44185.0</v>
      </c>
      <c r="L148" s="39" t="s">
        <v>100</v>
      </c>
      <c r="M148" s="39" t="s">
        <v>41</v>
      </c>
      <c r="N148" s="40" t="s">
        <v>42</v>
      </c>
      <c r="O148" s="45" t="s">
        <v>1745</v>
      </c>
      <c r="P148" s="46" t="str">
        <f>HYPERLINK("https://nptel.ac.in/noc/courses/noc19/SEM2/noc19-ph16","https://nptel.ac.in/noc/courses/noc19/SEM2/noc19-ph16")</f>
        <v>https://nptel.ac.in/noc/courses/noc19/SEM2/noc19-ph16</v>
      </c>
      <c r="Q148" s="46" t="str">
        <f>HYPERLINK("https://nptel.ac.in/courses/115/106/115106118/","https://nptel.ac.in/courses/115/106/115106118/")</f>
        <v>https://nptel.ac.in/courses/115/106/115106118/</v>
      </c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</row>
    <row r="149">
      <c r="A149" s="181">
        <v>148.0</v>
      </c>
      <c r="B149" s="34" t="s">
        <v>1764</v>
      </c>
      <c r="C149" s="47" t="s">
        <v>1765</v>
      </c>
      <c r="D149" s="47" t="s">
        <v>1766</v>
      </c>
      <c r="E149" s="56" t="s">
        <v>1767</v>
      </c>
      <c r="F149" s="43" t="s">
        <v>126</v>
      </c>
      <c r="G149" s="43" t="s">
        <v>4</v>
      </c>
      <c r="H149" s="43" t="s">
        <v>47</v>
      </c>
      <c r="I149" s="37">
        <v>44088.0</v>
      </c>
      <c r="J149" s="37">
        <v>44169.0</v>
      </c>
      <c r="K149" s="38">
        <v>44185.0</v>
      </c>
      <c r="L149" s="39" t="s">
        <v>100</v>
      </c>
      <c r="M149" s="39" t="s">
        <v>41</v>
      </c>
      <c r="N149" s="40" t="s">
        <v>42</v>
      </c>
      <c r="O149" s="45" t="s">
        <v>1768</v>
      </c>
      <c r="P149" s="46" t="str">
        <f>HYPERLINK("https://nptel.ac.in/noc/courses/noc15/SEM1/noc15-oe01","https://nptel.ac.in/noc/courses/noc15/SEM1/noc15-oe01")</f>
        <v>https://nptel.ac.in/noc/courses/noc15/SEM1/noc15-oe01</v>
      </c>
      <c r="Q149" s="46" t="str">
        <f>HYPERLINK("https://nptel.ac.in/courses/114/106/114106038/","https://nptel.ac.in/courses/114/106/114106038/")</f>
        <v>https://nptel.ac.in/courses/114/106/114106038/</v>
      </c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</row>
    <row r="150">
      <c r="A150" s="181">
        <v>149.0</v>
      </c>
      <c r="B150" s="34" t="s">
        <v>1772</v>
      </c>
      <c r="C150" s="47" t="s">
        <v>1773</v>
      </c>
      <c r="D150" s="56" t="s">
        <v>1774</v>
      </c>
      <c r="E150" s="56" t="s">
        <v>1775</v>
      </c>
      <c r="F150" s="43" t="s">
        <v>430</v>
      </c>
      <c r="G150" s="43" t="s">
        <v>4</v>
      </c>
      <c r="H150" s="43" t="s">
        <v>40</v>
      </c>
      <c r="I150" s="37">
        <v>44088.0</v>
      </c>
      <c r="J150" s="37">
        <v>44169.0</v>
      </c>
      <c r="K150" s="38">
        <v>44185.0</v>
      </c>
      <c r="L150" s="60" t="s">
        <v>28</v>
      </c>
      <c r="M150" s="60" t="s">
        <v>49</v>
      </c>
      <c r="N150" s="141" t="s">
        <v>42</v>
      </c>
      <c r="O150" s="45" t="s">
        <v>1776</v>
      </c>
      <c r="P150" s="42"/>
      <c r="Q150" s="42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</row>
    <row r="151">
      <c r="A151" s="181">
        <v>150.0</v>
      </c>
      <c r="B151" s="34" t="s">
        <v>1780</v>
      </c>
      <c r="C151" s="47" t="s">
        <v>1773</v>
      </c>
      <c r="D151" s="56" t="s">
        <v>1781</v>
      </c>
      <c r="E151" s="47" t="s">
        <v>1782</v>
      </c>
      <c r="F151" s="43" t="s">
        <v>430</v>
      </c>
      <c r="G151" s="43" t="s">
        <v>4</v>
      </c>
      <c r="H151" s="43" t="s">
        <v>47</v>
      </c>
      <c r="I151" s="37">
        <v>44088.0</v>
      </c>
      <c r="J151" s="37">
        <v>44169.0</v>
      </c>
      <c r="K151" s="38">
        <v>44185.0</v>
      </c>
      <c r="L151" s="39" t="s">
        <v>28</v>
      </c>
      <c r="M151" s="39" t="s">
        <v>49</v>
      </c>
      <c r="N151" s="40" t="s">
        <v>42</v>
      </c>
      <c r="O151" s="45" t="s">
        <v>1783</v>
      </c>
      <c r="P151" s="46" t="str">
        <f>HYPERLINK("https://nptel.ac.in/noc/courses/noc19/SEM2/noc19-te10","https://nptel.ac.in/noc/courses/noc19/SEM2/noc19-te10")</f>
        <v>https://nptel.ac.in/noc/courses/noc19/SEM2/noc19-te10</v>
      </c>
      <c r="Q151" s="46" t="str">
        <f>HYPERLINK("https://nptel.ac.in/courses/116/102/116102056/","https://nptel.ac.in/courses/116/102/116102056/")</f>
        <v>https://nptel.ac.in/courses/116/102/116102056/</v>
      </c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</row>
    <row r="152">
      <c r="A152" s="181">
        <v>151.0</v>
      </c>
      <c r="B152" s="34" t="s">
        <v>1788</v>
      </c>
      <c r="C152" s="47" t="s">
        <v>1773</v>
      </c>
      <c r="D152" s="56" t="s">
        <v>1789</v>
      </c>
      <c r="E152" s="47" t="s">
        <v>1790</v>
      </c>
      <c r="F152" s="43" t="s">
        <v>430</v>
      </c>
      <c r="G152" s="43" t="s">
        <v>4</v>
      </c>
      <c r="H152" s="43" t="s">
        <v>47</v>
      </c>
      <c r="I152" s="37">
        <v>44088.0</v>
      </c>
      <c r="J152" s="37">
        <v>44169.0</v>
      </c>
      <c r="K152" s="38">
        <v>44185.0</v>
      </c>
      <c r="L152" s="39" t="s">
        <v>48</v>
      </c>
      <c r="M152" s="39" t="s">
        <v>49</v>
      </c>
      <c r="N152" s="39" t="s">
        <v>50</v>
      </c>
      <c r="O152" s="45" t="s">
        <v>1791</v>
      </c>
      <c r="P152" s="46" t="str">
        <f>HYPERLINK("https://nptel.ac.in/noc/courses/noc19/SEM2/noc19-te07","https://nptel.ac.in/noc/courses/noc19/SEM2/noc19-te07")</f>
        <v>https://nptel.ac.in/noc/courses/noc19/SEM2/noc19-te07</v>
      </c>
      <c r="Q152" s="46" t="str">
        <f>HYPERLINK("https://nptel.ac.in/courses/116/102/116102055/","https://nptel.ac.in/courses/116/102/116102055/")</f>
        <v>https://nptel.ac.in/courses/116/102/116102055/</v>
      </c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</row>
    <row r="153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</row>
    <row r="154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</row>
    <row r="155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</row>
    <row r="156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</row>
    <row r="157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</row>
    <row r="158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</row>
    <row r="159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  <c r="AA159" s="180"/>
    </row>
    <row r="160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</row>
    <row r="161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</row>
    <row r="162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</row>
    <row r="163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  <c r="AA163" s="180"/>
    </row>
    <row r="164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  <c r="AA164" s="180"/>
    </row>
    <row r="165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</row>
    <row r="166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</row>
    <row r="167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</row>
    <row r="168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</row>
    <row r="169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</row>
    <row r="170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</row>
    <row r="171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</row>
    <row r="172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</row>
    <row r="173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</row>
    <row r="174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</row>
    <row r="175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</row>
    <row r="176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</row>
    <row r="177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</row>
    <row r="178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</row>
    <row r="179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</row>
    <row r="180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</row>
    <row r="181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  <c r="AA181" s="180"/>
    </row>
    <row r="182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</row>
    <row r="183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</row>
    <row r="184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</row>
    <row r="185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</row>
    <row r="186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</row>
    <row r="187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</row>
    <row r="188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</row>
    <row r="189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</row>
    <row r="190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</row>
    <row r="191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</row>
    <row r="192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</row>
    <row r="193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</row>
    <row r="194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</row>
    <row r="195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</row>
    <row r="196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</row>
    <row r="197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</row>
    <row r="198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</row>
    <row r="199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</row>
    <row r="200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</row>
    <row r="201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</row>
    <row r="202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</row>
    <row r="203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</row>
    <row r="204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</row>
    <row r="205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</row>
    <row r="206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</row>
    <row r="207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</row>
    <row r="208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</row>
    <row r="209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  <c r="AA209" s="180"/>
    </row>
    <row r="210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  <c r="AA210" s="180"/>
    </row>
    <row r="211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</row>
    <row r="212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  <c r="AA212" s="180"/>
    </row>
    <row r="213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</row>
    <row r="214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</row>
    <row r="215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</row>
    <row r="216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</row>
    <row r="217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  <c r="AA217" s="180"/>
    </row>
    <row r="218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</row>
    <row r="219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</row>
    <row r="220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</row>
    <row r="221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</row>
    <row r="222">
      <c r="A222" s="180"/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</row>
    <row r="223">
      <c r="A223" s="180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</row>
    <row r="224">
      <c r="A224" s="180"/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</row>
    <row r="225">
      <c r="A225" s="180"/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</row>
    <row r="226">
      <c r="A226" s="180"/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</row>
    <row r="227">
      <c r="A227" s="180"/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</row>
    <row r="228">
      <c r="A228" s="180"/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</row>
    <row r="229">
      <c r="A229" s="180"/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</row>
    <row r="230">
      <c r="A230" s="180"/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</row>
    <row r="231">
      <c r="A231" s="180"/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</row>
    <row r="232">
      <c r="A232" s="180"/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</row>
    <row r="233">
      <c r="A233" s="180"/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  <c r="AA233" s="180"/>
    </row>
    <row r="234">
      <c r="A234" s="180"/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</row>
    <row r="235">
      <c r="A235" s="180"/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  <c r="AA235" s="180"/>
    </row>
    <row r="236">
      <c r="A236" s="180"/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</row>
    <row r="237">
      <c r="A237" s="180"/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</row>
    <row r="238">
      <c r="A238" s="180"/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</row>
    <row r="239">
      <c r="A239" s="180"/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</row>
    <row r="240">
      <c r="A240" s="180"/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</row>
    <row r="241">
      <c r="A241" s="180"/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</row>
    <row r="242">
      <c r="A242" s="180"/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</row>
    <row r="243">
      <c r="A243" s="180"/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</row>
    <row r="244">
      <c r="A244" s="180"/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</row>
    <row r="245">
      <c r="A245" s="180"/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</row>
    <row r="246">
      <c r="A246" s="180"/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</row>
    <row r="247">
      <c r="A247" s="180"/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</row>
    <row r="248">
      <c r="A248" s="180"/>
      <c r="B248" s="180"/>
      <c r="C248" s="180"/>
      <c r="D248" s="180"/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</row>
    <row r="249">
      <c r="A249" s="180"/>
      <c r="B249" s="18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</row>
    <row r="250">
      <c r="A250" s="180"/>
      <c r="B250" s="180"/>
      <c r="C250" s="180"/>
      <c r="D250" s="180"/>
      <c r="E250" s="180"/>
      <c r="F250" s="180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  <c r="AA250" s="180"/>
    </row>
    <row r="251">
      <c r="A251" s="180"/>
      <c r="B251" s="180"/>
      <c r="C251" s="180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</row>
    <row r="252">
      <c r="A252" s="180"/>
      <c r="B252" s="180"/>
      <c r="C252" s="180"/>
      <c r="D252" s="180"/>
      <c r="E252" s="180"/>
      <c r="F252" s="180"/>
      <c r="G252" s="180"/>
      <c r="H252" s="180"/>
      <c r="I252" s="180"/>
      <c r="J252" s="180"/>
      <c r="K252" s="180"/>
      <c r="L252" s="180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</row>
    <row r="253">
      <c r="A253" s="180"/>
      <c r="B253" s="180"/>
      <c r="C253" s="180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</row>
    <row r="254">
      <c r="A254" s="180"/>
      <c r="B254" s="180"/>
      <c r="C254" s="180"/>
      <c r="D254" s="180"/>
      <c r="E254" s="180"/>
      <c r="F254" s="180"/>
      <c r="G254" s="180"/>
      <c r="H254" s="180"/>
      <c r="I254" s="180"/>
      <c r="J254" s="180"/>
      <c r="K254" s="180"/>
      <c r="L254" s="180"/>
      <c r="M254" s="180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  <c r="AA254" s="180"/>
    </row>
    <row r="255">
      <c r="A255" s="180"/>
      <c r="B255" s="180"/>
      <c r="C255" s="180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  <c r="AA255" s="180"/>
    </row>
    <row r="256">
      <c r="A256" s="180"/>
      <c r="B256" s="180"/>
      <c r="C256" s="180"/>
      <c r="D256" s="180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/>
      <c r="P256" s="180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  <c r="AA256" s="180"/>
    </row>
    <row r="257">
      <c r="A257" s="180"/>
      <c r="B257" s="180"/>
      <c r="C257" s="180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</row>
    <row r="258">
      <c r="A258" s="180"/>
      <c r="B258" s="180"/>
      <c r="C258" s="180"/>
      <c r="D258" s="180"/>
      <c r="E258" s="180"/>
      <c r="F258" s="180"/>
      <c r="G258" s="180"/>
      <c r="H258" s="180"/>
      <c r="I258" s="180"/>
      <c r="J258" s="180"/>
      <c r="K258" s="180"/>
      <c r="L258" s="180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</row>
    <row r="259">
      <c r="A259" s="180"/>
      <c r="B259" s="180"/>
      <c r="C259" s="180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</row>
    <row r="260">
      <c r="A260" s="180"/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</row>
    <row r="261">
      <c r="A261" s="180"/>
      <c r="B261" s="180"/>
      <c r="C261" s="180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</row>
    <row r="262">
      <c r="A262" s="180"/>
      <c r="B262" s="180"/>
      <c r="C262" s="180"/>
      <c r="D262" s="180"/>
      <c r="E262" s="180"/>
      <c r="F262" s="180"/>
      <c r="G262" s="180"/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</row>
    <row r="263">
      <c r="A263" s="180"/>
      <c r="B263" s="180"/>
      <c r="C263" s="180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</row>
    <row r="264">
      <c r="A264" s="180"/>
      <c r="B264" s="180"/>
      <c r="C264" s="180"/>
      <c r="D264" s="180"/>
      <c r="E264" s="180"/>
      <c r="F264" s="180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</row>
    <row r="265">
      <c r="A265" s="180"/>
      <c r="B265" s="180"/>
      <c r="C265" s="180"/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</row>
    <row r="266">
      <c r="A266" s="180"/>
      <c r="B266" s="180"/>
      <c r="C266" s="180"/>
      <c r="D266" s="180"/>
      <c r="E266" s="180"/>
      <c r="F266" s="180"/>
      <c r="G266" s="180"/>
      <c r="H266" s="180"/>
      <c r="I266" s="180"/>
      <c r="J266" s="180"/>
      <c r="K266" s="180"/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</row>
    <row r="267">
      <c r="A267" s="180"/>
      <c r="B267" s="180"/>
      <c r="C267" s="180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</row>
    <row r="268">
      <c r="A268" s="180"/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</row>
    <row r="269">
      <c r="A269" s="180"/>
      <c r="B269" s="180"/>
      <c r="C269" s="180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</row>
    <row r="270">
      <c r="A270" s="180"/>
      <c r="B270" s="180"/>
      <c r="C270" s="180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</row>
    <row r="271">
      <c r="A271" s="180"/>
      <c r="B271" s="180"/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</row>
    <row r="272">
      <c r="A272" s="180"/>
      <c r="B272" s="180"/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</row>
    <row r="273">
      <c r="A273" s="180"/>
      <c r="B273" s="180"/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</row>
    <row r="274">
      <c r="A274" s="180"/>
      <c r="B274" s="180"/>
      <c r="C274" s="180"/>
      <c r="D274" s="180"/>
      <c r="E274" s="180"/>
      <c r="F274" s="180"/>
      <c r="G274" s="180"/>
      <c r="H274" s="180"/>
      <c r="I274" s="180"/>
      <c r="J274" s="180"/>
      <c r="K274" s="180"/>
      <c r="L274" s="180"/>
      <c r="M274" s="180"/>
      <c r="N274" s="180"/>
      <c r="O274" s="180"/>
      <c r="P274" s="180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  <c r="AA274" s="180"/>
    </row>
    <row r="275">
      <c r="A275" s="180"/>
      <c r="B275" s="180"/>
      <c r="C275" s="180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</row>
    <row r="276">
      <c r="A276" s="180"/>
      <c r="B276" s="180"/>
      <c r="C276" s="180"/>
      <c r="D276" s="180"/>
      <c r="E276" s="180"/>
      <c r="F276" s="180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</row>
    <row r="277">
      <c r="A277" s="180"/>
      <c r="B277" s="180"/>
      <c r="C277" s="180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</row>
    <row r="278">
      <c r="A278" s="180"/>
      <c r="B278" s="180"/>
      <c r="C278" s="180"/>
      <c r="D278" s="180"/>
      <c r="E278" s="180"/>
      <c r="F278" s="180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</row>
    <row r="279">
      <c r="A279" s="180"/>
      <c r="B279" s="180"/>
      <c r="C279" s="180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</row>
    <row r="280">
      <c r="A280" s="180"/>
      <c r="B280" s="180"/>
      <c r="C280" s="180"/>
      <c r="D280" s="180"/>
      <c r="E280" s="180"/>
      <c r="F280" s="180"/>
      <c r="G280" s="180"/>
      <c r="H280" s="180"/>
      <c r="I280" s="180"/>
      <c r="J280" s="180"/>
      <c r="K280" s="180"/>
      <c r="L280" s="180"/>
      <c r="M280" s="180"/>
      <c r="N280" s="180"/>
      <c r="O280" s="180"/>
      <c r="P280" s="180"/>
      <c r="Q280" s="180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</row>
    <row r="281">
      <c r="A281" s="180"/>
      <c r="B281" s="180"/>
      <c r="C281" s="180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</row>
    <row r="282">
      <c r="A282" s="180"/>
      <c r="B282" s="180"/>
      <c r="C282" s="180"/>
      <c r="D282" s="180"/>
      <c r="E282" s="180"/>
      <c r="F282" s="180"/>
      <c r="G282" s="180"/>
      <c r="H282" s="180"/>
      <c r="I282" s="180"/>
      <c r="J282" s="180"/>
      <c r="K282" s="180"/>
      <c r="L282" s="180"/>
      <c r="M282" s="180"/>
      <c r="N282" s="180"/>
      <c r="O282" s="180"/>
      <c r="P282" s="180"/>
      <c r="Q282" s="180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</row>
    <row r="283">
      <c r="A283" s="180"/>
      <c r="B283" s="180"/>
      <c r="C283" s="180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</row>
    <row r="284">
      <c r="A284" s="180"/>
      <c r="B284" s="180"/>
      <c r="C284" s="180"/>
      <c r="D284" s="180"/>
      <c r="E284" s="180"/>
      <c r="F284" s="180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</row>
    <row r="285">
      <c r="A285" s="180"/>
      <c r="B285" s="180"/>
      <c r="C285" s="180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  <c r="AA285" s="180"/>
    </row>
    <row r="286">
      <c r="A286" s="180"/>
      <c r="B286" s="180"/>
      <c r="C286" s="180"/>
      <c r="D286" s="180"/>
      <c r="E286" s="180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  <c r="AA286" s="180"/>
    </row>
    <row r="287">
      <c r="A287" s="180"/>
      <c r="B287" s="180"/>
      <c r="C287" s="180"/>
      <c r="D287" s="180"/>
      <c r="E287" s="180"/>
      <c r="F287" s="180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  <c r="AA287" s="180"/>
    </row>
    <row r="288">
      <c r="A288" s="180"/>
      <c r="B288" s="180"/>
      <c r="C288" s="180"/>
      <c r="D288" s="180"/>
      <c r="E288" s="180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  <c r="AA288" s="180"/>
    </row>
    <row r="289">
      <c r="A289" s="180"/>
      <c r="B289" s="180"/>
      <c r="C289" s="180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  <c r="AA289" s="180"/>
    </row>
    <row r="290">
      <c r="A290" s="180"/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</row>
    <row r="291">
      <c r="A291" s="180"/>
      <c r="B291" s="180"/>
      <c r="C291" s="180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  <c r="AA291" s="180"/>
    </row>
    <row r="292">
      <c r="A292" s="180"/>
      <c r="B292" s="180"/>
      <c r="C292" s="180"/>
      <c r="D292" s="180"/>
      <c r="E292" s="180"/>
      <c r="F292" s="180"/>
      <c r="G292" s="180"/>
      <c r="H292" s="180"/>
      <c r="I292" s="180"/>
      <c r="J292" s="180"/>
      <c r="K292" s="180"/>
      <c r="L292" s="180"/>
      <c r="M292" s="180"/>
      <c r="N292" s="180"/>
      <c r="O292" s="180"/>
      <c r="P292" s="180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  <c r="AA292" s="180"/>
    </row>
    <row r="293">
      <c r="A293" s="180"/>
      <c r="B293" s="180"/>
      <c r="C293" s="180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180"/>
      <c r="Y293" s="180"/>
      <c r="Z293" s="180"/>
      <c r="AA293" s="180"/>
    </row>
    <row r="294">
      <c r="A294" s="180"/>
      <c r="B294" s="180"/>
      <c r="C294" s="180"/>
      <c r="D294" s="180"/>
      <c r="E294" s="180"/>
      <c r="F294" s="180"/>
      <c r="G294" s="180"/>
      <c r="H294" s="180"/>
      <c r="I294" s="180"/>
      <c r="J294" s="180"/>
      <c r="K294" s="180"/>
      <c r="L294" s="180"/>
      <c r="M294" s="180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</row>
    <row r="295">
      <c r="A295" s="180"/>
      <c r="B295" s="180"/>
      <c r="C295" s="180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</row>
    <row r="296">
      <c r="A296" s="180"/>
      <c r="B296" s="180"/>
      <c r="C296" s="180"/>
      <c r="D296" s="180"/>
      <c r="E296" s="180"/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</row>
    <row r="297">
      <c r="A297" s="180"/>
      <c r="B297" s="180"/>
      <c r="C297" s="180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</row>
    <row r="298">
      <c r="A298" s="180"/>
      <c r="B298" s="180"/>
      <c r="C298" s="180"/>
      <c r="D298" s="180"/>
      <c r="E298" s="180"/>
      <c r="F298" s="180"/>
      <c r="G298" s="180"/>
      <c r="H298" s="180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</row>
    <row r="299">
      <c r="A299" s="180"/>
      <c r="B299" s="180"/>
      <c r="C299" s="180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</row>
    <row r="300">
      <c r="A300" s="180"/>
      <c r="B300" s="180"/>
      <c r="C300" s="180"/>
      <c r="D300" s="180"/>
      <c r="E300" s="180"/>
      <c r="F300" s="180"/>
      <c r="G300" s="180"/>
      <c r="H300" s="180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</row>
    <row r="301">
      <c r="A301" s="180"/>
      <c r="B301" s="180"/>
      <c r="C301" s="180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</row>
    <row r="302">
      <c r="A302" s="180"/>
      <c r="B302" s="180"/>
      <c r="C302" s="180"/>
      <c r="D302" s="180"/>
      <c r="E302" s="180"/>
      <c r="F302" s="180"/>
      <c r="G302" s="180"/>
      <c r="H302" s="180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</row>
    <row r="303">
      <c r="A303" s="180"/>
      <c r="B303" s="180"/>
      <c r="C303" s="180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  <c r="AA303" s="180"/>
    </row>
    <row r="304">
      <c r="A304" s="180"/>
      <c r="B304" s="180"/>
      <c r="C304" s="180"/>
      <c r="D304" s="180"/>
      <c r="E304" s="180"/>
      <c r="F304" s="180"/>
      <c r="G304" s="180"/>
      <c r="H304" s="180"/>
      <c r="I304" s="180"/>
      <c r="J304" s="180"/>
      <c r="K304" s="180"/>
      <c r="L304" s="180"/>
      <c r="M304" s="180"/>
      <c r="N304" s="180"/>
      <c r="O304" s="180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  <c r="AA304" s="180"/>
    </row>
    <row r="305">
      <c r="A305" s="180"/>
      <c r="B305" s="180"/>
      <c r="C305" s="180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  <c r="AA305" s="180"/>
    </row>
    <row r="306">
      <c r="A306" s="180"/>
      <c r="B306" s="180"/>
      <c r="C306" s="180"/>
      <c r="D306" s="180"/>
      <c r="E306" s="180"/>
      <c r="F306" s="180"/>
      <c r="G306" s="180"/>
      <c r="H306" s="180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</row>
    <row r="307">
      <c r="A307" s="180"/>
      <c r="B307" s="180"/>
      <c r="C307" s="180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</row>
    <row r="308">
      <c r="A308" s="180"/>
      <c r="B308" s="180"/>
      <c r="C308" s="180"/>
      <c r="D308" s="180"/>
      <c r="E308" s="180"/>
      <c r="F308" s="180"/>
      <c r="G308" s="180"/>
      <c r="H308" s="180"/>
      <c r="I308" s="180"/>
      <c r="J308" s="180"/>
      <c r="K308" s="180"/>
      <c r="L308" s="180"/>
      <c r="M308" s="180"/>
      <c r="N308" s="180"/>
      <c r="O308" s="180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  <c r="AA308" s="180"/>
    </row>
    <row r="309">
      <c r="A309" s="180"/>
      <c r="B309" s="180"/>
      <c r="C309" s="180"/>
      <c r="D309" s="180"/>
      <c r="E309" s="180"/>
      <c r="F309" s="180"/>
      <c r="G309" s="180"/>
      <c r="H309" s="180"/>
      <c r="I309" s="180"/>
      <c r="J309" s="180"/>
      <c r="K309" s="180"/>
      <c r="L309" s="180"/>
      <c r="M309" s="180"/>
      <c r="N309" s="180"/>
      <c r="O309" s="180"/>
      <c r="P309" s="180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  <c r="AA309" s="180"/>
    </row>
    <row r="310">
      <c r="A310" s="180"/>
      <c r="B310" s="180"/>
      <c r="C310" s="180"/>
      <c r="D310" s="180"/>
      <c r="E310" s="180"/>
      <c r="F310" s="180"/>
      <c r="G310" s="180"/>
      <c r="H310" s="180"/>
      <c r="I310" s="180"/>
      <c r="J310" s="180"/>
      <c r="K310" s="180"/>
      <c r="L310" s="180"/>
      <c r="M310" s="180"/>
      <c r="N310" s="180"/>
      <c r="O310" s="180"/>
      <c r="P310" s="180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  <c r="AA310" s="180"/>
    </row>
    <row r="311">
      <c r="A311" s="180"/>
      <c r="B311" s="180"/>
      <c r="C311" s="180"/>
      <c r="D311" s="180"/>
      <c r="E311" s="180"/>
      <c r="F311" s="180"/>
      <c r="G311" s="180"/>
      <c r="H311" s="180"/>
      <c r="I311" s="180"/>
      <c r="J311" s="180"/>
      <c r="K311" s="180"/>
      <c r="L311" s="180"/>
      <c r="M311" s="180"/>
      <c r="N311" s="180"/>
      <c r="O311" s="180"/>
      <c r="P311" s="180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  <c r="AA311" s="180"/>
    </row>
    <row r="312">
      <c r="A312" s="180"/>
      <c r="B312" s="180"/>
      <c r="C312" s="180"/>
      <c r="D312" s="180"/>
      <c r="E312" s="180"/>
      <c r="F312" s="180"/>
      <c r="G312" s="180"/>
      <c r="H312" s="180"/>
      <c r="I312" s="180"/>
      <c r="J312" s="180"/>
      <c r="K312" s="180"/>
      <c r="L312" s="180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</row>
    <row r="313">
      <c r="A313" s="180"/>
      <c r="B313" s="180"/>
      <c r="C313" s="180"/>
      <c r="D313" s="180"/>
      <c r="E313" s="180"/>
      <c r="F313" s="180"/>
      <c r="G313" s="180"/>
      <c r="H313" s="180"/>
      <c r="I313" s="180"/>
      <c r="J313" s="180"/>
      <c r="K313" s="180"/>
      <c r="L313" s="180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</row>
    <row r="314">
      <c r="A314" s="180"/>
      <c r="B314" s="180"/>
      <c r="C314" s="180"/>
      <c r="D314" s="180"/>
      <c r="E314" s="180"/>
      <c r="F314" s="180"/>
      <c r="G314" s="180"/>
      <c r="H314" s="180"/>
      <c r="I314" s="180"/>
      <c r="J314" s="180"/>
      <c r="K314" s="180"/>
      <c r="L314" s="180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</row>
    <row r="315">
      <c r="A315" s="180"/>
      <c r="B315" s="180"/>
      <c r="C315" s="180"/>
      <c r="D315" s="180"/>
      <c r="E315" s="180"/>
      <c r="F315" s="180"/>
      <c r="G315" s="180"/>
      <c r="H315" s="180"/>
      <c r="I315" s="180"/>
      <c r="J315" s="180"/>
      <c r="K315" s="180"/>
      <c r="L315" s="180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</row>
    <row r="316">
      <c r="A316" s="180"/>
      <c r="B316" s="180"/>
      <c r="C316" s="180"/>
      <c r="D316" s="180"/>
      <c r="E316" s="180"/>
      <c r="F316" s="180"/>
      <c r="G316" s="180"/>
      <c r="H316" s="180"/>
      <c r="I316" s="180"/>
      <c r="J316" s="180"/>
      <c r="K316" s="180"/>
      <c r="L316" s="180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</row>
    <row r="317">
      <c r="A317" s="180"/>
      <c r="B317" s="180"/>
      <c r="C317" s="180"/>
      <c r="D317" s="180"/>
      <c r="E317" s="180"/>
      <c r="F317" s="180"/>
      <c r="G317" s="180"/>
      <c r="H317" s="180"/>
      <c r="I317" s="180"/>
      <c r="J317" s="180"/>
      <c r="K317" s="180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</row>
    <row r="318">
      <c r="A318" s="180"/>
      <c r="B318" s="180"/>
      <c r="C318" s="180"/>
      <c r="D318" s="180"/>
      <c r="E318" s="180"/>
      <c r="F318" s="180"/>
      <c r="G318" s="180"/>
      <c r="H318" s="180"/>
      <c r="I318" s="180"/>
      <c r="J318" s="180"/>
      <c r="K318" s="180"/>
      <c r="L318" s="180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</row>
    <row r="319">
      <c r="A319" s="180"/>
      <c r="B319" s="180"/>
      <c r="C319" s="180"/>
      <c r="D319" s="180"/>
      <c r="E319" s="180"/>
      <c r="F319" s="180"/>
      <c r="G319" s="180"/>
      <c r="H319" s="180"/>
      <c r="I319" s="180"/>
      <c r="J319" s="180"/>
      <c r="K319" s="180"/>
      <c r="L319" s="180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</row>
    <row r="320">
      <c r="A320" s="180"/>
      <c r="B320" s="180"/>
      <c r="C320" s="180"/>
      <c r="D320" s="180"/>
      <c r="E320" s="180"/>
      <c r="F320" s="180"/>
      <c r="G320" s="180"/>
      <c r="H320" s="180"/>
      <c r="I320" s="180"/>
      <c r="J320" s="180"/>
      <c r="K320" s="180"/>
      <c r="L320" s="180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</row>
    <row r="321">
      <c r="A321" s="180"/>
      <c r="B321" s="180"/>
      <c r="C321" s="180"/>
      <c r="D321" s="180"/>
      <c r="E321" s="180"/>
      <c r="F321" s="180"/>
      <c r="G321" s="180"/>
      <c r="H321" s="180"/>
      <c r="I321" s="180"/>
      <c r="J321" s="180"/>
      <c r="K321" s="180"/>
      <c r="L321" s="180"/>
      <c r="M321" s="180"/>
      <c r="N321" s="180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  <c r="AA321" s="180"/>
    </row>
    <row r="322">
      <c r="A322" s="180"/>
      <c r="B322" s="180"/>
      <c r="C322" s="180"/>
      <c r="D322" s="180"/>
      <c r="E322" s="180"/>
      <c r="F322" s="180"/>
      <c r="G322" s="180"/>
      <c r="H322" s="180"/>
      <c r="I322" s="180"/>
      <c r="J322" s="180"/>
      <c r="K322" s="180"/>
      <c r="L322" s="180"/>
      <c r="M322" s="180"/>
      <c r="N322" s="180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  <c r="AA322" s="180"/>
    </row>
    <row r="323">
      <c r="A323" s="180"/>
      <c r="B323" s="180"/>
      <c r="C323" s="180"/>
      <c r="D323" s="180"/>
      <c r="E323" s="180"/>
      <c r="F323" s="180"/>
      <c r="G323" s="180"/>
      <c r="H323" s="180"/>
      <c r="I323" s="180"/>
      <c r="J323" s="180"/>
      <c r="K323" s="180"/>
      <c r="L323" s="180"/>
      <c r="M323" s="180"/>
      <c r="N323" s="180"/>
      <c r="O323" s="180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  <c r="AA323" s="180"/>
    </row>
    <row r="324">
      <c r="A324" s="180"/>
      <c r="B324" s="180"/>
      <c r="C324" s="180"/>
      <c r="D324" s="180"/>
      <c r="E324" s="180"/>
      <c r="F324" s="180"/>
      <c r="G324" s="180"/>
      <c r="H324" s="180"/>
      <c r="I324" s="180"/>
      <c r="J324" s="180"/>
      <c r="K324" s="180"/>
      <c r="L324" s="180"/>
      <c r="M324" s="180"/>
      <c r="N324" s="180"/>
      <c r="O324" s="180"/>
      <c r="P324" s="180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  <c r="AA324" s="180"/>
    </row>
    <row r="325">
      <c r="A325" s="180"/>
      <c r="B325" s="180"/>
      <c r="C325" s="180"/>
      <c r="D325" s="180"/>
      <c r="E325" s="180"/>
      <c r="F325" s="180"/>
      <c r="G325" s="180"/>
      <c r="H325" s="180"/>
      <c r="I325" s="180"/>
      <c r="J325" s="180"/>
      <c r="K325" s="180"/>
      <c r="L325" s="180"/>
      <c r="M325" s="180"/>
      <c r="N325" s="180"/>
      <c r="O325" s="180"/>
      <c r="P325" s="180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  <c r="AA325" s="180"/>
    </row>
    <row r="326">
      <c r="A326" s="180"/>
      <c r="B326" s="180"/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</row>
    <row r="327">
      <c r="A327" s="180"/>
      <c r="B327" s="180"/>
      <c r="C327" s="180"/>
      <c r="D327" s="180"/>
      <c r="E327" s="180"/>
      <c r="F327" s="180"/>
      <c r="G327" s="180"/>
      <c r="H327" s="180"/>
      <c r="I327" s="180"/>
      <c r="J327" s="180"/>
      <c r="K327" s="180"/>
      <c r="L327" s="180"/>
      <c r="M327" s="180"/>
      <c r="N327" s="180"/>
      <c r="O327" s="180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</row>
    <row r="328">
      <c r="A328" s="180"/>
      <c r="B328" s="180"/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</row>
    <row r="329">
      <c r="A329" s="180"/>
      <c r="B329" s="180"/>
      <c r="C329" s="180"/>
      <c r="D329" s="180"/>
      <c r="E329" s="180"/>
      <c r="F329" s="180"/>
      <c r="G329" s="180"/>
      <c r="H329" s="180"/>
      <c r="I329" s="180"/>
      <c r="J329" s="180"/>
      <c r="K329" s="180"/>
      <c r="L329" s="180"/>
      <c r="M329" s="180"/>
      <c r="N329" s="180"/>
      <c r="O329" s="180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  <c r="AA329" s="180"/>
    </row>
    <row r="330">
      <c r="A330" s="180"/>
      <c r="B330" s="180"/>
      <c r="C330" s="180"/>
      <c r="D330" s="180"/>
      <c r="E330" s="180"/>
      <c r="F330" s="180"/>
      <c r="G330" s="180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</row>
    <row r="331">
      <c r="A331" s="180"/>
      <c r="B331" s="180"/>
      <c r="C331" s="180"/>
      <c r="D331" s="180"/>
      <c r="E331" s="180"/>
      <c r="F331" s="180"/>
      <c r="G331" s="180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</row>
    <row r="332">
      <c r="A332" s="180"/>
      <c r="B332" s="180"/>
      <c r="C332" s="180"/>
      <c r="D332" s="180"/>
      <c r="E332" s="180"/>
      <c r="F332" s="180"/>
      <c r="G332" s="180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</row>
    <row r="333">
      <c r="A333" s="180"/>
      <c r="B333" s="180"/>
      <c r="C333" s="180"/>
      <c r="D333" s="180"/>
      <c r="E333" s="180"/>
      <c r="F333" s="180"/>
      <c r="G333" s="180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</row>
    <row r="334">
      <c r="A334" s="180"/>
      <c r="B334" s="180"/>
      <c r="C334" s="180"/>
      <c r="D334" s="180"/>
      <c r="E334" s="180"/>
      <c r="F334" s="180"/>
      <c r="G334" s="180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</row>
    <row r="335">
      <c r="A335" s="180"/>
      <c r="B335" s="180"/>
      <c r="C335" s="180"/>
      <c r="D335" s="180"/>
      <c r="E335" s="180"/>
      <c r="F335" s="180"/>
      <c r="G335" s="180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</row>
    <row r="336">
      <c r="A336" s="180"/>
      <c r="B336" s="180"/>
      <c r="C336" s="180"/>
      <c r="D336" s="180"/>
      <c r="E336" s="180"/>
      <c r="F336" s="180"/>
      <c r="G336" s="180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</row>
    <row r="337">
      <c r="A337" s="180"/>
      <c r="B337" s="180"/>
      <c r="C337" s="180"/>
      <c r="D337" s="180"/>
      <c r="E337" s="180"/>
      <c r="F337" s="180"/>
      <c r="G337" s="180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</row>
    <row r="338">
      <c r="A338" s="180"/>
      <c r="B338" s="180"/>
      <c r="C338" s="180"/>
      <c r="D338" s="180"/>
      <c r="E338" s="180"/>
      <c r="F338" s="180"/>
      <c r="G338" s="180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</row>
    <row r="339">
      <c r="A339" s="180"/>
      <c r="B339" s="180"/>
      <c r="C339" s="180"/>
      <c r="D339" s="180"/>
      <c r="E339" s="180"/>
      <c r="F339" s="180"/>
      <c r="G339" s="180"/>
      <c r="H339" s="180"/>
      <c r="I339" s="180"/>
      <c r="J339" s="180"/>
      <c r="K339" s="180"/>
      <c r="L339" s="180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</row>
    <row r="340">
      <c r="A340" s="180"/>
      <c r="B340" s="180"/>
      <c r="C340" s="180"/>
      <c r="D340" s="180"/>
      <c r="E340" s="180"/>
      <c r="F340" s="180"/>
      <c r="G340" s="180"/>
      <c r="H340" s="180"/>
      <c r="I340" s="180"/>
      <c r="J340" s="180"/>
      <c r="K340" s="180"/>
      <c r="L340" s="180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</row>
    <row r="341">
      <c r="A341" s="180"/>
      <c r="B341" s="180"/>
      <c r="C341" s="180"/>
      <c r="D341" s="180"/>
      <c r="E341" s="180"/>
      <c r="F341" s="180"/>
      <c r="G341" s="180"/>
      <c r="H341" s="180"/>
      <c r="I341" s="180"/>
      <c r="J341" s="180"/>
      <c r="K341" s="180"/>
      <c r="L341" s="180"/>
      <c r="M341" s="180"/>
      <c r="N341" s="180"/>
      <c r="O341" s="180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  <c r="AA341" s="180"/>
    </row>
    <row r="342">
      <c r="A342" s="180"/>
      <c r="B342" s="180"/>
      <c r="C342" s="180"/>
      <c r="D342" s="180"/>
      <c r="E342" s="180"/>
      <c r="F342" s="180"/>
      <c r="G342" s="180"/>
      <c r="H342" s="180"/>
      <c r="I342" s="180"/>
      <c r="J342" s="180"/>
      <c r="K342" s="180"/>
      <c r="L342" s="180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</row>
    <row r="343">
      <c r="A343" s="180"/>
      <c r="B343" s="180"/>
      <c r="C343" s="180"/>
      <c r="D343" s="180"/>
      <c r="E343" s="180"/>
      <c r="F343" s="180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  <c r="AA343" s="180"/>
    </row>
    <row r="344">
      <c r="A344" s="180"/>
      <c r="B344" s="180"/>
      <c r="C344" s="180"/>
      <c r="D344" s="180"/>
      <c r="E344" s="180"/>
      <c r="F344" s="180"/>
      <c r="G344" s="180"/>
      <c r="H344" s="180"/>
      <c r="I344" s="180"/>
      <c r="J344" s="180"/>
      <c r="K344" s="180"/>
      <c r="L344" s="180"/>
      <c r="M344" s="180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</row>
    <row r="345">
      <c r="A345" s="180"/>
      <c r="B345" s="180"/>
      <c r="C345" s="180"/>
      <c r="D345" s="180"/>
      <c r="E345" s="180"/>
      <c r="F345" s="180"/>
      <c r="G345" s="180"/>
      <c r="H345" s="180"/>
      <c r="I345" s="180"/>
      <c r="J345" s="180"/>
      <c r="K345" s="180"/>
      <c r="L345" s="180"/>
      <c r="M345" s="180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</row>
    <row r="346">
      <c r="A346" s="180"/>
      <c r="B346" s="180"/>
      <c r="C346" s="180"/>
      <c r="D346" s="180"/>
      <c r="E346" s="180"/>
      <c r="F346" s="180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</row>
    <row r="347">
      <c r="A347" s="180"/>
      <c r="B347" s="180"/>
      <c r="C347" s="180"/>
      <c r="D347" s="180"/>
      <c r="E347" s="180"/>
      <c r="F347" s="180"/>
      <c r="G347" s="180"/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  <c r="AA347" s="180"/>
    </row>
    <row r="348">
      <c r="A348" s="180"/>
      <c r="B348" s="180"/>
      <c r="C348" s="180"/>
      <c r="D348" s="180"/>
      <c r="E348" s="180"/>
      <c r="F348" s="180"/>
      <c r="G348" s="180"/>
      <c r="H348" s="180"/>
      <c r="I348" s="180"/>
      <c r="J348" s="180"/>
      <c r="K348" s="180"/>
      <c r="L348" s="180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</row>
    <row r="349">
      <c r="A349" s="180"/>
      <c r="B349" s="180"/>
      <c r="C349" s="180"/>
      <c r="D349" s="180"/>
      <c r="E349" s="180"/>
      <c r="F349" s="180"/>
      <c r="G349" s="180"/>
      <c r="H349" s="180"/>
      <c r="I349" s="180"/>
      <c r="J349" s="180"/>
      <c r="K349" s="180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</row>
    <row r="350">
      <c r="A350" s="180"/>
      <c r="B350" s="180"/>
      <c r="C350" s="180"/>
      <c r="D350" s="180"/>
      <c r="E350" s="180"/>
      <c r="F350" s="180"/>
      <c r="G350" s="180"/>
      <c r="H350" s="180"/>
      <c r="I350" s="180"/>
      <c r="J350" s="180"/>
      <c r="K350" s="180"/>
      <c r="L350" s="180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</row>
    <row r="351">
      <c r="A351" s="180"/>
      <c r="B351" s="18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</row>
    <row r="352">
      <c r="A352" s="180"/>
      <c r="B352" s="180"/>
      <c r="C352" s="180"/>
      <c r="D352" s="180"/>
      <c r="E352" s="180"/>
      <c r="F352" s="180"/>
      <c r="G352" s="180"/>
      <c r="H352" s="180"/>
      <c r="I352" s="180"/>
      <c r="J352" s="180"/>
      <c r="K352" s="180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</row>
    <row r="353">
      <c r="A353" s="180"/>
      <c r="B353" s="180"/>
      <c r="C353" s="180"/>
      <c r="D353" s="180"/>
      <c r="E353" s="180"/>
      <c r="F353" s="180"/>
      <c r="G353" s="180"/>
      <c r="H353" s="180"/>
      <c r="I353" s="180"/>
      <c r="J353" s="180"/>
      <c r="K353" s="180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</row>
    <row r="354">
      <c r="A354" s="180"/>
      <c r="B354" s="180"/>
      <c r="C354" s="180"/>
      <c r="D354" s="180"/>
      <c r="E354" s="180"/>
      <c r="F354" s="180"/>
      <c r="G354" s="180"/>
      <c r="H354" s="180"/>
      <c r="I354" s="180"/>
      <c r="J354" s="180"/>
      <c r="K354" s="180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</row>
    <row r="355">
      <c r="A355" s="180"/>
      <c r="B355" s="180"/>
      <c r="C355" s="180"/>
      <c r="D355" s="180"/>
      <c r="E355" s="180"/>
      <c r="F355" s="180"/>
      <c r="G355" s="180"/>
      <c r="H355" s="180"/>
      <c r="I355" s="180"/>
      <c r="J355" s="180"/>
      <c r="K355" s="180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</row>
    <row r="356">
      <c r="A356" s="180"/>
      <c r="B356" s="180"/>
      <c r="C356" s="180"/>
      <c r="D356" s="180"/>
      <c r="E356" s="180"/>
      <c r="F356" s="180"/>
      <c r="G356" s="180"/>
      <c r="H356" s="180"/>
      <c r="I356" s="180"/>
      <c r="J356" s="180"/>
      <c r="K356" s="180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</row>
    <row r="357">
      <c r="A357" s="180"/>
      <c r="B357" s="180"/>
      <c r="C357" s="180"/>
      <c r="D357" s="180"/>
      <c r="E357" s="180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</row>
    <row r="358">
      <c r="A358" s="180"/>
      <c r="B358" s="180"/>
      <c r="C358" s="180"/>
      <c r="D358" s="180"/>
      <c r="E358" s="180"/>
      <c r="F358" s="180"/>
      <c r="G358" s="180"/>
      <c r="H358" s="180"/>
      <c r="I358" s="180"/>
      <c r="J358" s="180"/>
      <c r="K358" s="180"/>
      <c r="L358" s="180"/>
      <c r="M358" s="180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</row>
    <row r="359">
      <c r="A359" s="180"/>
      <c r="B359" s="180"/>
      <c r="C359" s="180"/>
      <c r="D359" s="180"/>
      <c r="E359" s="180"/>
      <c r="F359" s="180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</row>
    <row r="360">
      <c r="A360" s="180"/>
      <c r="B360" s="180"/>
      <c r="C360" s="180"/>
      <c r="D360" s="180"/>
      <c r="E360" s="180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</row>
    <row r="361">
      <c r="A361" s="180"/>
      <c r="B361" s="180"/>
      <c r="C361" s="180"/>
      <c r="D361" s="180"/>
      <c r="E361" s="180"/>
      <c r="F361" s="180"/>
      <c r="G361" s="180"/>
      <c r="H361" s="180"/>
      <c r="I361" s="180"/>
      <c r="J361" s="180"/>
      <c r="K361" s="180"/>
      <c r="L361" s="180"/>
      <c r="M361" s="180"/>
      <c r="N361" s="180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  <c r="AA361" s="180"/>
    </row>
    <row r="362">
      <c r="A362" s="180"/>
      <c r="B362" s="180"/>
      <c r="C362" s="180"/>
      <c r="D362" s="180"/>
      <c r="E362" s="180"/>
      <c r="F362" s="180"/>
      <c r="G362" s="180"/>
      <c r="H362" s="180"/>
      <c r="I362" s="180"/>
      <c r="J362" s="180"/>
      <c r="K362" s="180"/>
      <c r="L362" s="180"/>
      <c r="M362" s="180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  <c r="AA362" s="180"/>
    </row>
    <row r="363">
      <c r="A363" s="180"/>
      <c r="B363" s="180"/>
      <c r="C363" s="180"/>
      <c r="D363" s="180"/>
      <c r="E363" s="180"/>
      <c r="F363" s="180"/>
      <c r="G363" s="180"/>
      <c r="H363" s="180"/>
      <c r="I363" s="180"/>
      <c r="J363" s="180"/>
      <c r="K363" s="180"/>
      <c r="L363" s="180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  <c r="AA363" s="180"/>
    </row>
    <row r="364">
      <c r="A364" s="180"/>
      <c r="B364" s="180"/>
      <c r="C364" s="180"/>
      <c r="D364" s="180"/>
      <c r="E364" s="180"/>
      <c r="F364" s="180"/>
      <c r="G364" s="180"/>
      <c r="H364" s="180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  <c r="AA364" s="180"/>
    </row>
    <row r="365">
      <c r="A365" s="180"/>
      <c r="B365" s="180"/>
      <c r="C365" s="180"/>
      <c r="D365" s="180"/>
      <c r="E365" s="180"/>
      <c r="F365" s="180"/>
      <c r="G365" s="180"/>
      <c r="H365" s="180"/>
      <c r="I365" s="180"/>
      <c r="J365" s="180"/>
      <c r="K365" s="180"/>
      <c r="L365" s="180"/>
      <c r="M365" s="180"/>
      <c r="N365" s="180"/>
      <c r="O365" s="180"/>
      <c r="P365" s="180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  <c r="AA365" s="180"/>
    </row>
    <row r="366">
      <c r="A366" s="180"/>
      <c r="B366" s="180"/>
      <c r="C366" s="180"/>
      <c r="D366" s="180"/>
      <c r="E366" s="180"/>
      <c r="F366" s="180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</row>
    <row r="367">
      <c r="A367" s="180"/>
      <c r="B367" s="180"/>
      <c r="C367" s="180"/>
      <c r="D367" s="180"/>
      <c r="E367" s="180"/>
      <c r="F367" s="180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</row>
    <row r="368">
      <c r="A368" s="180"/>
      <c r="B368" s="180"/>
      <c r="C368" s="180"/>
      <c r="D368" s="180"/>
      <c r="E368" s="180"/>
      <c r="F368" s="180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</row>
    <row r="369">
      <c r="A369" s="180"/>
      <c r="B369" s="180"/>
      <c r="C369" s="180"/>
      <c r="D369" s="180"/>
      <c r="E369" s="180"/>
      <c r="F369" s="180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</row>
    <row r="370">
      <c r="A370" s="180"/>
      <c r="B370" s="180"/>
      <c r="C370" s="180"/>
      <c r="D370" s="180"/>
      <c r="E370" s="180"/>
      <c r="F370" s="180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</row>
    <row r="371">
      <c r="A371" s="180"/>
      <c r="B371" s="180"/>
      <c r="C371" s="180"/>
      <c r="D371" s="180"/>
      <c r="E371" s="180"/>
      <c r="F371" s="180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</row>
    <row r="372">
      <c r="A372" s="180"/>
      <c r="B372" s="180"/>
      <c r="C372" s="180"/>
      <c r="D372" s="180"/>
      <c r="E372" s="180"/>
      <c r="F372" s="180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</row>
    <row r="373">
      <c r="A373" s="180"/>
      <c r="B373" s="180"/>
      <c r="C373" s="180"/>
      <c r="D373" s="180"/>
      <c r="E373" s="180"/>
      <c r="F373" s="180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</row>
    <row r="374">
      <c r="A374" s="180"/>
      <c r="B374" s="180"/>
      <c r="C374" s="180"/>
      <c r="D374" s="180"/>
      <c r="E374" s="180"/>
      <c r="F374" s="180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</row>
    <row r="375">
      <c r="A375" s="180"/>
      <c r="B375" s="180"/>
      <c r="C375" s="180"/>
      <c r="D375" s="180"/>
      <c r="E375" s="180"/>
      <c r="F375" s="180"/>
      <c r="G375" s="180"/>
      <c r="H375" s="180"/>
      <c r="I375" s="180"/>
      <c r="J375" s="180"/>
      <c r="K375" s="180"/>
      <c r="L375" s="180"/>
      <c r="M375" s="180"/>
      <c r="N375" s="180"/>
      <c r="O375" s="180"/>
      <c r="P375" s="180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  <c r="AA375" s="180"/>
    </row>
    <row r="376">
      <c r="A376" s="180"/>
      <c r="B376" s="180"/>
      <c r="C376" s="180"/>
      <c r="D376" s="180"/>
      <c r="E376" s="180"/>
      <c r="F376" s="180"/>
      <c r="G376" s="180"/>
      <c r="H376" s="180"/>
      <c r="I376" s="180"/>
      <c r="J376" s="180"/>
      <c r="K376" s="180"/>
      <c r="L376" s="180"/>
      <c r="M376" s="180"/>
      <c r="N376" s="180"/>
      <c r="O376" s="180"/>
      <c r="P376" s="180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  <c r="AA376" s="180"/>
    </row>
    <row r="377">
      <c r="A377" s="180"/>
      <c r="B377" s="180"/>
      <c r="C377" s="180"/>
      <c r="D377" s="180"/>
      <c r="E377" s="180"/>
      <c r="F377" s="180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  <c r="AA377" s="180"/>
    </row>
    <row r="378">
      <c r="A378" s="180"/>
      <c r="B378" s="180"/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</row>
    <row r="379">
      <c r="A379" s="180"/>
      <c r="B379" s="180"/>
      <c r="C379" s="180"/>
      <c r="D379" s="180"/>
      <c r="E379" s="180"/>
      <c r="F379" s="180"/>
      <c r="G379" s="180"/>
      <c r="H379" s="180"/>
      <c r="I379" s="180"/>
      <c r="J379" s="180"/>
      <c r="K379" s="180"/>
      <c r="L379" s="180"/>
      <c r="M379" s="180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  <c r="AA379" s="180"/>
    </row>
    <row r="380">
      <c r="A380" s="180"/>
      <c r="B380" s="180"/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</row>
    <row r="381">
      <c r="A381" s="180"/>
      <c r="B381" s="180"/>
      <c r="C381" s="180"/>
      <c r="D381" s="180"/>
      <c r="E381" s="180"/>
      <c r="F381" s="180"/>
      <c r="G381" s="180"/>
      <c r="H381" s="180"/>
      <c r="I381" s="180"/>
      <c r="J381" s="180"/>
      <c r="K381" s="180"/>
      <c r="L381" s="180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  <c r="AA381" s="180"/>
    </row>
    <row r="382">
      <c r="A382" s="180"/>
      <c r="B382" s="180"/>
      <c r="C382" s="180"/>
      <c r="D382" s="180"/>
      <c r="E382" s="180"/>
      <c r="F382" s="180"/>
      <c r="G382" s="180"/>
      <c r="H382" s="180"/>
      <c r="I382" s="180"/>
      <c r="J382" s="180"/>
      <c r="K382" s="180"/>
      <c r="L382" s="180"/>
      <c r="M382" s="180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  <c r="AA382" s="180"/>
    </row>
    <row r="383">
      <c r="A383" s="180"/>
      <c r="B383" s="180"/>
      <c r="C383" s="180"/>
      <c r="D383" s="180"/>
      <c r="E383" s="180"/>
      <c r="F383" s="180"/>
      <c r="G383" s="180"/>
      <c r="H383" s="180"/>
      <c r="I383" s="180"/>
      <c r="J383" s="180"/>
      <c r="K383" s="180"/>
      <c r="L383" s="180"/>
      <c r="M383" s="180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  <c r="AA383" s="180"/>
    </row>
    <row r="384">
      <c r="A384" s="180"/>
      <c r="B384" s="180"/>
      <c r="C384" s="180"/>
      <c r="D384" s="180"/>
      <c r="E384" s="180"/>
      <c r="F384" s="180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</row>
    <row r="385">
      <c r="A385" s="180"/>
      <c r="B385" s="180"/>
      <c r="C385" s="180"/>
      <c r="D385" s="180"/>
      <c r="E385" s="180"/>
      <c r="F385" s="180"/>
      <c r="G385" s="180"/>
      <c r="H385" s="180"/>
      <c r="I385" s="180"/>
      <c r="J385" s="180"/>
      <c r="K385" s="180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</row>
    <row r="386">
      <c r="A386" s="180"/>
      <c r="B386" s="180"/>
      <c r="C386" s="180"/>
      <c r="D386" s="180"/>
      <c r="E386" s="180"/>
      <c r="F386" s="180"/>
      <c r="G386" s="180"/>
      <c r="H386" s="180"/>
      <c r="I386" s="180"/>
      <c r="J386" s="180"/>
      <c r="K386" s="180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</row>
    <row r="387">
      <c r="A387" s="180"/>
      <c r="B387" s="180"/>
      <c r="C387" s="180"/>
      <c r="D387" s="180"/>
      <c r="E387" s="180"/>
      <c r="F387" s="180"/>
      <c r="G387" s="180"/>
      <c r="H387" s="180"/>
      <c r="I387" s="180"/>
      <c r="J387" s="180"/>
      <c r="K387" s="180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</row>
    <row r="388">
      <c r="A388" s="180"/>
      <c r="B388" s="180"/>
      <c r="C388" s="180"/>
      <c r="D388" s="180"/>
      <c r="E388" s="180"/>
      <c r="F388" s="180"/>
      <c r="G388" s="180"/>
      <c r="H388" s="180"/>
      <c r="I388" s="180"/>
      <c r="J388" s="180"/>
      <c r="K388" s="180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</row>
    <row r="389">
      <c r="A389" s="180"/>
      <c r="B389" s="180"/>
      <c r="C389" s="180"/>
      <c r="D389" s="180"/>
      <c r="E389" s="180"/>
      <c r="F389" s="180"/>
      <c r="G389" s="180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</row>
    <row r="390">
      <c r="A390" s="180"/>
      <c r="B390" s="180"/>
      <c r="C390" s="180"/>
      <c r="D390" s="180"/>
      <c r="E390" s="180"/>
      <c r="F390" s="180"/>
      <c r="G390" s="180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</row>
    <row r="391">
      <c r="A391" s="180"/>
      <c r="B391" s="180"/>
      <c r="C391" s="180"/>
      <c r="D391" s="180"/>
      <c r="E391" s="180"/>
      <c r="F391" s="180"/>
      <c r="G391" s="180"/>
      <c r="H391" s="180"/>
      <c r="I391" s="180"/>
      <c r="J391" s="180"/>
      <c r="K391" s="180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</row>
    <row r="392">
      <c r="A392" s="180"/>
      <c r="B392" s="180"/>
      <c r="C392" s="180"/>
      <c r="D392" s="180"/>
      <c r="E392" s="180"/>
      <c r="F392" s="180"/>
      <c r="G392" s="180"/>
      <c r="H392" s="180"/>
      <c r="I392" s="180"/>
      <c r="J392" s="180"/>
      <c r="K392" s="180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</row>
    <row r="393">
      <c r="A393" s="180"/>
      <c r="B393" s="180"/>
      <c r="C393" s="180"/>
      <c r="D393" s="180"/>
      <c r="E393" s="180"/>
      <c r="F393" s="180"/>
      <c r="G393" s="180"/>
      <c r="H393" s="180"/>
      <c r="I393" s="180"/>
      <c r="J393" s="180"/>
      <c r="K393" s="180"/>
      <c r="L393" s="180"/>
      <c r="M393" s="180"/>
      <c r="N393" s="180"/>
      <c r="O393" s="180"/>
      <c r="P393" s="180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  <c r="AA393" s="180"/>
    </row>
    <row r="394">
      <c r="A394" s="180"/>
      <c r="B394" s="180"/>
      <c r="C394" s="180"/>
      <c r="D394" s="180"/>
      <c r="E394" s="180"/>
      <c r="F394" s="180"/>
      <c r="G394" s="180"/>
      <c r="H394" s="180"/>
      <c r="I394" s="180"/>
      <c r="J394" s="180"/>
      <c r="K394" s="180"/>
      <c r="L394" s="180"/>
      <c r="M394" s="180"/>
      <c r="N394" s="180"/>
      <c r="O394" s="180"/>
      <c r="P394" s="180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  <c r="AA394" s="180"/>
    </row>
    <row r="395">
      <c r="A395" s="180"/>
      <c r="B395" s="180"/>
      <c r="C395" s="180"/>
      <c r="D395" s="180"/>
      <c r="E395" s="180"/>
      <c r="F395" s="180"/>
      <c r="G395" s="180"/>
      <c r="H395" s="180"/>
      <c r="I395" s="180"/>
      <c r="J395" s="180"/>
      <c r="K395" s="180"/>
      <c r="L395" s="180"/>
      <c r="M395" s="180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  <c r="AA395" s="180"/>
    </row>
    <row r="396">
      <c r="A396" s="180"/>
      <c r="B396" s="180"/>
      <c r="C396" s="180"/>
      <c r="D396" s="180"/>
      <c r="E396" s="180"/>
      <c r="F396" s="180"/>
      <c r="G396" s="180"/>
      <c r="H396" s="180"/>
      <c r="I396" s="180"/>
      <c r="J396" s="180"/>
      <c r="K396" s="180"/>
      <c r="L396" s="180"/>
      <c r="M396" s="180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  <c r="AA396" s="180"/>
    </row>
    <row r="397">
      <c r="A397" s="180"/>
      <c r="B397" s="180"/>
      <c r="C397" s="180"/>
      <c r="D397" s="180"/>
      <c r="E397" s="180"/>
      <c r="F397" s="180"/>
      <c r="G397" s="180"/>
      <c r="H397" s="180"/>
      <c r="I397" s="180"/>
      <c r="J397" s="180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</row>
    <row r="398">
      <c r="A398" s="180"/>
      <c r="B398" s="180"/>
      <c r="C398" s="180"/>
      <c r="D398" s="180"/>
      <c r="E398" s="180"/>
      <c r="F398" s="180"/>
      <c r="G398" s="180"/>
      <c r="H398" s="180"/>
      <c r="I398" s="180"/>
      <c r="J398" s="180"/>
      <c r="K398" s="180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  <c r="AA398" s="180"/>
    </row>
    <row r="399">
      <c r="A399" s="180"/>
      <c r="B399" s="180"/>
      <c r="C399" s="180"/>
      <c r="D399" s="180"/>
      <c r="E399" s="180"/>
      <c r="F399" s="180"/>
      <c r="G399" s="180"/>
      <c r="H399" s="180"/>
      <c r="I399" s="180"/>
      <c r="J399" s="180"/>
      <c r="K399" s="180"/>
      <c r="L399" s="180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  <c r="AA399" s="180"/>
    </row>
    <row r="400">
      <c r="A400" s="180"/>
      <c r="B400" s="180"/>
      <c r="C400" s="180"/>
      <c r="D400" s="180"/>
      <c r="E400" s="180"/>
      <c r="F400" s="180"/>
      <c r="G400" s="180"/>
      <c r="H400" s="180"/>
      <c r="I400" s="180"/>
      <c r="J400" s="180"/>
      <c r="K400" s="180"/>
      <c r="L400" s="180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  <c r="AA400" s="180"/>
    </row>
    <row r="401">
      <c r="A401" s="180"/>
      <c r="B401" s="180"/>
      <c r="C401" s="180"/>
      <c r="D401" s="180"/>
      <c r="E401" s="180"/>
      <c r="F401" s="180"/>
      <c r="G401" s="180"/>
      <c r="H401" s="180"/>
      <c r="I401" s="180"/>
      <c r="J401" s="180"/>
      <c r="K401" s="180"/>
      <c r="L401" s="180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  <c r="AA401" s="180"/>
    </row>
    <row r="402">
      <c r="A402" s="180"/>
      <c r="B402" s="180"/>
      <c r="C402" s="180"/>
      <c r="D402" s="180"/>
      <c r="E402" s="180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</row>
    <row r="403">
      <c r="A403" s="180"/>
      <c r="B403" s="180"/>
      <c r="C403" s="180"/>
      <c r="D403" s="180"/>
      <c r="E403" s="180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</row>
    <row r="404">
      <c r="A404" s="180"/>
      <c r="B404" s="180"/>
      <c r="C404" s="180"/>
      <c r="D404" s="180"/>
      <c r="E404" s="180"/>
      <c r="F404" s="180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</row>
    <row r="405">
      <c r="A405" s="180"/>
      <c r="B405" s="180"/>
      <c r="C405" s="180"/>
      <c r="D405" s="180"/>
      <c r="E405" s="180"/>
      <c r="F405" s="180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</row>
    <row r="406">
      <c r="A406" s="180"/>
      <c r="B406" s="180"/>
      <c r="C406" s="180"/>
      <c r="D406" s="180"/>
      <c r="E406" s="180"/>
      <c r="F406" s="180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</row>
    <row r="407">
      <c r="A407" s="180"/>
      <c r="B407" s="180"/>
      <c r="C407" s="180"/>
      <c r="D407" s="180"/>
      <c r="E407" s="180"/>
      <c r="F407" s="180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</row>
    <row r="408">
      <c r="A408" s="180"/>
      <c r="B408" s="180"/>
      <c r="C408" s="180"/>
      <c r="D408" s="180"/>
      <c r="E408" s="180"/>
      <c r="F408" s="180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</row>
    <row r="409">
      <c r="A409" s="180"/>
      <c r="B409" s="180"/>
      <c r="C409" s="180"/>
      <c r="D409" s="180"/>
      <c r="E409" s="180"/>
      <c r="F409" s="180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</row>
    <row r="410">
      <c r="A410" s="180"/>
      <c r="B410" s="180"/>
      <c r="C410" s="180"/>
      <c r="D410" s="180"/>
      <c r="E410" s="180"/>
      <c r="F410" s="180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</row>
    <row r="411">
      <c r="A411" s="180"/>
      <c r="B411" s="180"/>
      <c r="C411" s="180"/>
      <c r="D411" s="180"/>
      <c r="E411" s="180"/>
      <c r="F411" s="180"/>
      <c r="G411" s="180"/>
      <c r="H411" s="180"/>
      <c r="I411" s="180"/>
      <c r="J411" s="180"/>
      <c r="K411" s="180"/>
      <c r="L411" s="180"/>
      <c r="M411" s="180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  <c r="AA411" s="180"/>
    </row>
    <row r="412">
      <c r="A412" s="180"/>
      <c r="B412" s="180"/>
      <c r="C412" s="180"/>
      <c r="D412" s="180"/>
      <c r="E412" s="180"/>
      <c r="F412" s="180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</row>
    <row r="413">
      <c r="A413" s="180"/>
      <c r="B413" s="180"/>
      <c r="C413" s="180"/>
      <c r="D413" s="180"/>
      <c r="E413" s="180"/>
      <c r="F413" s="180"/>
      <c r="G413" s="180"/>
      <c r="H413" s="180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</row>
    <row r="414">
      <c r="A414" s="180"/>
      <c r="B414" s="180"/>
      <c r="C414" s="180"/>
      <c r="D414" s="180"/>
      <c r="E414" s="180"/>
      <c r="F414" s="180"/>
      <c r="G414" s="180"/>
      <c r="H414" s="180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</row>
    <row r="415">
      <c r="A415" s="180"/>
      <c r="B415" s="180"/>
      <c r="C415" s="180"/>
      <c r="D415" s="180"/>
      <c r="E415" s="180"/>
      <c r="F415" s="180"/>
      <c r="G415" s="180"/>
      <c r="H415" s="180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</row>
    <row r="416">
      <c r="A416" s="180"/>
      <c r="B416" s="180"/>
      <c r="C416" s="180"/>
      <c r="D416" s="180"/>
      <c r="E416" s="180"/>
      <c r="F416" s="180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</row>
    <row r="417">
      <c r="A417" s="180"/>
      <c r="B417" s="180"/>
      <c r="C417" s="180"/>
      <c r="D417" s="180"/>
      <c r="E417" s="180"/>
      <c r="F417" s="180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  <c r="AA417" s="180"/>
    </row>
    <row r="418">
      <c r="A418" s="180"/>
      <c r="B418" s="180"/>
      <c r="C418" s="180"/>
      <c r="D418" s="180"/>
      <c r="E418" s="180"/>
      <c r="F418" s="180"/>
      <c r="G418" s="180"/>
      <c r="H418" s="180"/>
      <c r="I418" s="180"/>
      <c r="J418" s="180"/>
      <c r="K418" s="180"/>
      <c r="L418" s="180"/>
      <c r="M418" s="180"/>
      <c r="N418" s="180"/>
      <c r="O418" s="180"/>
      <c r="P418" s="180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  <c r="AA418" s="180"/>
    </row>
    <row r="419">
      <c r="A419" s="180"/>
      <c r="B419" s="180"/>
      <c r="C419" s="180"/>
      <c r="D419" s="180"/>
      <c r="E419" s="180"/>
      <c r="F419" s="180"/>
      <c r="G419" s="180"/>
      <c r="H419" s="180"/>
      <c r="I419" s="180"/>
      <c r="J419" s="180"/>
      <c r="K419" s="180"/>
      <c r="L419" s="180"/>
      <c r="M419" s="180"/>
      <c r="N419" s="180"/>
      <c r="O419" s="180"/>
      <c r="P419" s="180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  <c r="AA419" s="180"/>
    </row>
    <row r="420">
      <c r="A420" s="180"/>
      <c r="B420" s="180"/>
      <c r="C420" s="180"/>
      <c r="D420" s="180"/>
      <c r="E420" s="180"/>
      <c r="F420" s="180"/>
      <c r="G420" s="180"/>
      <c r="H420" s="180"/>
      <c r="I420" s="180"/>
      <c r="J420" s="180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</row>
    <row r="421">
      <c r="A421" s="180"/>
      <c r="B421" s="180"/>
      <c r="C421" s="180"/>
      <c r="D421" s="180"/>
      <c r="E421" s="180"/>
      <c r="F421" s="180"/>
      <c r="G421" s="180"/>
      <c r="H421" s="180"/>
      <c r="I421" s="180"/>
      <c r="J421" s="180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</row>
    <row r="422">
      <c r="A422" s="180"/>
      <c r="B422" s="180"/>
      <c r="C422" s="180"/>
      <c r="D422" s="180"/>
      <c r="E422" s="180"/>
      <c r="F422" s="180"/>
      <c r="G422" s="180"/>
      <c r="H422" s="180"/>
      <c r="I422" s="180"/>
      <c r="J422" s="180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</row>
    <row r="423">
      <c r="A423" s="180"/>
      <c r="B423" s="180"/>
      <c r="C423" s="180"/>
      <c r="D423" s="180"/>
      <c r="E423" s="180"/>
      <c r="F423" s="180"/>
      <c r="G423" s="180"/>
      <c r="H423" s="180"/>
      <c r="I423" s="180"/>
      <c r="J423" s="180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</row>
    <row r="424">
      <c r="A424" s="180"/>
      <c r="B424" s="180"/>
      <c r="C424" s="180"/>
      <c r="D424" s="180"/>
      <c r="E424" s="180"/>
      <c r="F424" s="180"/>
      <c r="G424" s="180"/>
      <c r="H424" s="180"/>
      <c r="I424" s="180"/>
      <c r="J424" s="180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</row>
    <row r="425">
      <c r="A425" s="180"/>
      <c r="B425" s="180"/>
      <c r="C425" s="180"/>
      <c r="D425" s="180"/>
      <c r="E425" s="180"/>
      <c r="F425" s="180"/>
      <c r="G425" s="180"/>
      <c r="H425" s="180"/>
      <c r="I425" s="180"/>
      <c r="J425" s="180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</row>
    <row r="426">
      <c r="A426" s="180"/>
      <c r="B426" s="180"/>
      <c r="C426" s="180"/>
      <c r="D426" s="180"/>
      <c r="E426" s="180"/>
      <c r="F426" s="180"/>
      <c r="G426" s="180"/>
      <c r="H426" s="180"/>
      <c r="I426" s="180"/>
      <c r="J426" s="180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</row>
    <row r="427">
      <c r="A427" s="180"/>
      <c r="B427" s="180"/>
      <c r="C427" s="180"/>
      <c r="D427" s="180"/>
      <c r="E427" s="180"/>
      <c r="F427" s="180"/>
      <c r="G427" s="180"/>
      <c r="H427" s="180"/>
      <c r="I427" s="180"/>
      <c r="J427" s="180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</row>
    <row r="428">
      <c r="A428" s="180"/>
      <c r="B428" s="180"/>
      <c r="C428" s="180"/>
      <c r="D428" s="180"/>
      <c r="E428" s="180"/>
      <c r="F428" s="180"/>
      <c r="G428" s="180"/>
      <c r="H428" s="180"/>
      <c r="I428" s="180"/>
      <c r="J428" s="180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</row>
    <row r="429">
      <c r="A429" s="180"/>
      <c r="B429" s="180"/>
      <c r="C429" s="180"/>
      <c r="D429" s="180"/>
      <c r="E429" s="180"/>
      <c r="F429" s="180"/>
      <c r="G429" s="180"/>
      <c r="H429" s="180"/>
      <c r="I429" s="180"/>
      <c r="J429" s="180"/>
      <c r="K429" s="180"/>
      <c r="L429" s="180"/>
      <c r="M429" s="180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  <c r="AA429" s="180"/>
    </row>
    <row r="430">
      <c r="A430" s="180"/>
      <c r="B430" s="180"/>
      <c r="C430" s="180"/>
      <c r="D430" s="180"/>
      <c r="E430" s="180"/>
      <c r="F430" s="180"/>
      <c r="G430" s="180"/>
      <c r="H430" s="180"/>
      <c r="I430" s="180"/>
      <c r="J430" s="180"/>
      <c r="K430" s="180"/>
      <c r="L430" s="180"/>
      <c r="M430" s="180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  <c r="AA430" s="180"/>
    </row>
    <row r="431">
      <c r="A431" s="180"/>
      <c r="B431" s="180"/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</row>
    <row r="432">
      <c r="A432" s="180"/>
      <c r="B432" s="180"/>
      <c r="C432" s="180"/>
      <c r="D432" s="180"/>
      <c r="E432" s="180"/>
      <c r="F432" s="180"/>
      <c r="G432" s="180"/>
      <c r="H432" s="180"/>
      <c r="I432" s="180"/>
      <c r="J432" s="180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</row>
    <row r="433">
      <c r="A433" s="180"/>
      <c r="B433" s="180"/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</row>
    <row r="434">
      <c r="A434" s="180"/>
      <c r="B434" s="180"/>
      <c r="C434" s="180"/>
      <c r="D434" s="180"/>
      <c r="E434" s="180"/>
      <c r="F434" s="180"/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</row>
    <row r="435">
      <c r="A435" s="180"/>
      <c r="B435" s="180"/>
      <c r="C435" s="180"/>
      <c r="D435" s="180"/>
      <c r="E435" s="180"/>
      <c r="F435" s="180"/>
      <c r="G435" s="180"/>
      <c r="H435" s="180"/>
      <c r="I435" s="180"/>
      <c r="J435" s="180"/>
      <c r="K435" s="180"/>
      <c r="L435" s="180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  <c r="AA435" s="180"/>
    </row>
    <row r="436">
      <c r="A436" s="180"/>
      <c r="B436" s="180"/>
      <c r="C436" s="180"/>
      <c r="D436" s="180"/>
      <c r="E436" s="180"/>
      <c r="F436" s="180"/>
      <c r="G436" s="180"/>
      <c r="H436" s="180"/>
      <c r="I436" s="180"/>
      <c r="J436" s="180"/>
      <c r="K436" s="180"/>
      <c r="L436" s="180"/>
      <c r="M436" s="180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  <c r="AA436" s="180"/>
    </row>
    <row r="437">
      <c r="A437" s="180"/>
      <c r="B437" s="180"/>
      <c r="C437" s="180"/>
      <c r="D437" s="180"/>
      <c r="E437" s="180"/>
      <c r="F437" s="180"/>
      <c r="G437" s="180"/>
      <c r="H437" s="180"/>
      <c r="I437" s="180"/>
      <c r="J437" s="180"/>
      <c r="K437" s="180"/>
      <c r="L437" s="180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  <c r="AA437" s="180"/>
    </row>
    <row r="438">
      <c r="A438" s="180"/>
      <c r="B438" s="180"/>
      <c r="C438" s="180"/>
      <c r="D438" s="180"/>
      <c r="E438" s="180"/>
      <c r="F438" s="180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</row>
    <row r="439">
      <c r="A439" s="180"/>
      <c r="B439" s="180"/>
      <c r="C439" s="180"/>
      <c r="D439" s="180"/>
      <c r="E439" s="180"/>
      <c r="F439" s="180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</row>
    <row r="440">
      <c r="A440" s="180"/>
      <c r="B440" s="180"/>
      <c r="C440" s="180"/>
      <c r="D440" s="180"/>
      <c r="E440" s="180"/>
      <c r="F440" s="180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</row>
    <row r="441">
      <c r="A441" s="180"/>
      <c r="B441" s="180"/>
      <c r="C441" s="180"/>
      <c r="D441" s="180"/>
      <c r="E441" s="180"/>
      <c r="F441" s="180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</row>
    <row r="442">
      <c r="A442" s="180"/>
      <c r="B442" s="180"/>
      <c r="C442" s="180"/>
      <c r="D442" s="180"/>
      <c r="E442" s="180"/>
      <c r="F442" s="180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</row>
    <row r="443">
      <c r="A443" s="180"/>
      <c r="B443" s="180"/>
      <c r="C443" s="180"/>
      <c r="D443" s="180"/>
      <c r="E443" s="180"/>
      <c r="F443" s="180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</row>
    <row r="444">
      <c r="A444" s="180"/>
      <c r="B444" s="180"/>
      <c r="C444" s="180"/>
      <c r="D444" s="180"/>
      <c r="E444" s="180"/>
      <c r="F444" s="180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</row>
    <row r="445">
      <c r="A445" s="180"/>
      <c r="B445" s="180"/>
      <c r="C445" s="180"/>
      <c r="D445" s="180"/>
      <c r="E445" s="180"/>
      <c r="F445" s="180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</row>
    <row r="446">
      <c r="A446" s="180"/>
      <c r="B446" s="180"/>
      <c r="C446" s="180"/>
      <c r="D446" s="180"/>
      <c r="E446" s="180"/>
      <c r="F446" s="180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</row>
    <row r="447">
      <c r="A447" s="180"/>
      <c r="B447" s="180"/>
      <c r="C447" s="180"/>
      <c r="D447" s="180"/>
      <c r="E447" s="180"/>
      <c r="F447" s="180"/>
      <c r="G447" s="180"/>
      <c r="H447" s="180"/>
      <c r="I447" s="180"/>
      <c r="J447" s="180"/>
      <c r="K447" s="180"/>
      <c r="L447" s="180"/>
      <c r="M447" s="180"/>
      <c r="N447" s="180"/>
      <c r="O447" s="180"/>
      <c r="P447" s="180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  <c r="AA447" s="180"/>
    </row>
    <row r="448">
      <c r="A448" s="180"/>
      <c r="B448" s="180"/>
      <c r="C448" s="180"/>
      <c r="D448" s="180"/>
      <c r="E448" s="180"/>
      <c r="F448" s="180"/>
      <c r="G448" s="180"/>
      <c r="H448" s="180"/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</row>
    <row r="449">
      <c r="A449" s="180"/>
      <c r="B449" s="180"/>
      <c r="C449" s="180"/>
      <c r="D449" s="180"/>
      <c r="E449" s="180"/>
      <c r="F449" s="180"/>
      <c r="G449" s="180"/>
      <c r="H449" s="180"/>
      <c r="I449" s="180"/>
      <c r="J449" s="180"/>
      <c r="K449" s="180"/>
      <c r="L449" s="180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  <c r="AA449" s="180"/>
    </row>
    <row r="450">
      <c r="A450" s="180"/>
      <c r="B450" s="180"/>
      <c r="C450" s="180"/>
      <c r="D450" s="180"/>
      <c r="E450" s="180"/>
      <c r="F450" s="180"/>
      <c r="G450" s="180"/>
      <c r="H450" s="180"/>
      <c r="I450" s="180"/>
      <c r="J450" s="180"/>
      <c r="K450" s="180"/>
      <c r="L450" s="180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  <c r="AA450" s="180"/>
    </row>
    <row r="451">
      <c r="A451" s="180"/>
      <c r="B451" s="180"/>
      <c r="C451" s="180"/>
      <c r="D451" s="180"/>
      <c r="E451" s="180"/>
      <c r="F451" s="180"/>
      <c r="G451" s="180"/>
      <c r="H451" s="180"/>
      <c r="I451" s="180"/>
      <c r="J451" s="180"/>
      <c r="K451" s="180"/>
      <c r="L451" s="180"/>
      <c r="M451" s="180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  <c r="AA451" s="180"/>
    </row>
    <row r="452">
      <c r="A452" s="180"/>
      <c r="B452" s="180"/>
      <c r="C452" s="180"/>
      <c r="D452" s="180"/>
      <c r="E452" s="180"/>
      <c r="F452" s="180"/>
      <c r="G452" s="180"/>
      <c r="H452" s="180"/>
      <c r="I452" s="180"/>
      <c r="J452" s="180"/>
      <c r="K452" s="180"/>
      <c r="L452" s="180"/>
      <c r="M452" s="180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  <c r="AA452" s="180"/>
    </row>
    <row r="453">
      <c r="A453" s="180"/>
      <c r="B453" s="18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</row>
    <row r="454">
      <c r="A454" s="180"/>
      <c r="B454" s="180"/>
      <c r="C454" s="180"/>
      <c r="D454" s="180"/>
      <c r="E454" s="180"/>
      <c r="F454" s="180"/>
      <c r="G454" s="180"/>
      <c r="H454" s="180"/>
      <c r="I454" s="180"/>
      <c r="J454" s="180"/>
      <c r="K454" s="180"/>
      <c r="L454" s="180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  <c r="AA454" s="180"/>
    </row>
    <row r="455">
      <c r="A455" s="180"/>
      <c r="B455" s="180"/>
      <c r="C455" s="180"/>
      <c r="D455" s="180"/>
      <c r="E455" s="180"/>
      <c r="F455" s="180"/>
      <c r="G455" s="180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  <c r="AA455" s="180"/>
    </row>
    <row r="456">
      <c r="A456" s="180"/>
      <c r="B456" s="180"/>
      <c r="C456" s="180"/>
      <c r="D456" s="180"/>
      <c r="E456" s="180"/>
      <c r="F456" s="180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</row>
    <row r="457">
      <c r="A457" s="180"/>
      <c r="B457" s="180"/>
      <c r="C457" s="180"/>
      <c r="D457" s="180"/>
      <c r="E457" s="180"/>
      <c r="F457" s="180"/>
      <c r="G457" s="180"/>
      <c r="H457" s="180"/>
      <c r="I457" s="180"/>
      <c r="J457" s="180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</row>
    <row r="458">
      <c r="A458" s="180"/>
      <c r="B458" s="180"/>
      <c r="C458" s="180"/>
      <c r="D458" s="180"/>
      <c r="E458" s="180"/>
      <c r="F458" s="180"/>
      <c r="G458" s="180"/>
      <c r="H458" s="180"/>
      <c r="I458" s="180"/>
      <c r="J458" s="180"/>
      <c r="K458" s="180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</row>
    <row r="459">
      <c r="A459" s="180"/>
      <c r="B459" s="180"/>
      <c r="C459" s="180"/>
      <c r="D459" s="180"/>
      <c r="E459" s="180"/>
      <c r="F459" s="180"/>
      <c r="G459" s="180"/>
      <c r="H459" s="180"/>
      <c r="I459" s="180"/>
      <c r="J459" s="180"/>
      <c r="K459" s="180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</row>
    <row r="460">
      <c r="A460" s="180"/>
      <c r="B460" s="180"/>
      <c r="C460" s="180"/>
      <c r="D460" s="180"/>
      <c r="E460" s="180"/>
      <c r="F460" s="180"/>
      <c r="G460" s="180"/>
      <c r="H460" s="180"/>
      <c r="I460" s="180"/>
      <c r="J460" s="180"/>
      <c r="K460" s="180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</row>
    <row r="461">
      <c r="A461" s="180"/>
      <c r="B461" s="180"/>
      <c r="C461" s="180"/>
      <c r="D461" s="180"/>
      <c r="E461" s="180"/>
      <c r="F461" s="180"/>
      <c r="G461" s="180"/>
      <c r="H461" s="180"/>
      <c r="I461" s="180"/>
      <c r="J461" s="180"/>
      <c r="K461" s="180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</row>
    <row r="462">
      <c r="A462" s="180"/>
      <c r="B462" s="180"/>
      <c r="C462" s="180"/>
      <c r="D462" s="180"/>
      <c r="E462" s="180"/>
      <c r="F462" s="180"/>
      <c r="G462" s="180"/>
      <c r="H462" s="180"/>
      <c r="I462" s="180"/>
      <c r="J462" s="180"/>
      <c r="K462" s="180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</row>
    <row r="463">
      <c r="A463" s="180"/>
      <c r="B463" s="180"/>
      <c r="C463" s="180"/>
      <c r="D463" s="180"/>
      <c r="E463" s="180"/>
      <c r="F463" s="180"/>
      <c r="G463" s="180"/>
      <c r="H463" s="180"/>
      <c r="I463" s="180"/>
      <c r="J463" s="180"/>
      <c r="K463" s="180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</row>
    <row r="464">
      <c r="A464" s="180"/>
      <c r="B464" s="180"/>
      <c r="C464" s="180"/>
      <c r="D464" s="180"/>
      <c r="E464" s="180"/>
      <c r="F464" s="180"/>
      <c r="G464" s="180"/>
      <c r="H464" s="180"/>
      <c r="I464" s="180"/>
      <c r="J464" s="180"/>
      <c r="K464" s="180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</row>
    <row r="465">
      <c r="A465" s="180"/>
      <c r="B465" s="180"/>
      <c r="C465" s="180"/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</row>
    <row r="466">
      <c r="A466" s="180"/>
      <c r="B466" s="180"/>
      <c r="C466" s="180"/>
      <c r="D466" s="180"/>
      <c r="E466" s="180"/>
      <c r="F466" s="180"/>
      <c r="G466" s="180"/>
      <c r="H466" s="180"/>
      <c r="I466" s="180"/>
      <c r="J466" s="180"/>
      <c r="K466" s="180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  <c r="AA466" s="180"/>
    </row>
    <row r="467">
      <c r="A467" s="180"/>
      <c r="B467" s="180"/>
      <c r="C467" s="180"/>
      <c r="D467" s="180"/>
      <c r="E467" s="180"/>
      <c r="F467" s="180"/>
      <c r="G467" s="180"/>
      <c r="H467" s="180"/>
      <c r="I467" s="180"/>
      <c r="J467" s="180"/>
      <c r="K467" s="180"/>
      <c r="L467" s="180"/>
      <c r="M467" s="180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  <c r="AA467" s="180"/>
    </row>
    <row r="468">
      <c r="A468" s="180"/>
      <c r="B468" s="180"/>
      <c r="C468" s="180"/>
      <c r="D468" s="180"/>
      <c r="E468" s="180"/>
      <c r="F468" s="180"/>
      <c r="G468" s="180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  <c r="AA468" s="180"/>
    </row>
    <row r="469">
      <c r="A469" s="180"/>
      <c r="B469" s="180"/>
      <c r="C469" s="180"/>
      <c r="D469" s="180"/>
      <c r="E469" s="180"/>
      <c r="F469" s="180"/>
      <c r="G469" s="180"/>
      <c r="H469" s="180"/>
      <c r="I469" s="180"/>
      <c r="J469" s="180"/>
      <c r="K469" s="180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  <c r="AA469" s="180"/>
    </row>
    <row r="470">
      <c r="A470" s="180"/>
      <c r="B470" s="180"/>
      <c r="C470" s="180"/>
      <c r="D470" s="180"/>
      <c r="E470" s="180"/>
      <c r="F470" s="180"/>
      <c r="G470" s="180"/>
      <c r="H470" s="180"/>
      <c r="I470" s="180"/>
      <c r="J470" s="180"/>
      <c r="K470" s="180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  <c r="AA470" s="180"/>
    </row>
    <row r="471">
      <c r="A471" s="180"/>
      <c r="B471" s="180"/>
      <c r="C471" s="180"/>
      <c r="D471" s="180"/>
      <c r="E471" s="180"/>
      <c r="F471" s="180"/>
      <c r="G471" s="180"/>
      <c r="H471" s="180"/>
      <c r="I471" s="180"/>
      <c r="J471" s="180"/>
      <c r="K471" s="180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  <c r="AA471" s="180"/>
    </row>
    <row r="472">
      <c r="A472" s="180"/>
      <c r="B472" s="180"/>
      <c r="C472" s="180"/>
      <c r="D472" s="180"/>
      <c r="E472" s="180"/>
      <c r="F472" s="180"/>
      <c r="G472" s="180"/>
      <c r="H472" s="180"/>
      <c r="I472" s="180"/>
      <c r="J472" s="180"/>
      <c r="K472" s="180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  <c r="AA472" s="180"/>
    </row>
    <row r="473">
      <c r="A473" s="180"/>
      <c r="B473" s="180"/>
      <c r="C473" s="180"/>
      <c r="D473" s="180"/>
      <c r="E473" s="180"/>
      <c r="F473" s="180"/>
      <c r="G473" s="180"/>
      <c r="H473" s="180"/>
      <c r="I473" s="180"/>
      <c r="J473" s="180"/>
      <c r="K473" s="180"/>
      <c r="L473" s="180"/>
      <c r="M473" s="180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  <c r="AA473" s="180"/>
    </row>
    <row r="474">
      <c r="A474" s="180"/>
      <c r="B474" s="180"/>
      <c r="C474" s="180"/>
      <c r="D474" s="180"/>
      <c r="E474" s="180"/>
      <c r="F474" s="180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</row>
    <row r="475">
      <c r="A475" s="180"/>
      <c r="B475" s="180"/>
      <c r="C475" s="180"/>
      <c r="D475" s="180"/>
      <c r="E475" s="180"/>
      <c r="F475" s="180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</row>
    <row r="476">
      <c r="A476" s="180"/>
      <c r="B476" s="180"/>
      <c r="C476" s="180"/>
      <c r="D476" s="180"/>
      <c r="E476" s="180"/>
      <c r="F476" s="180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</row>
    <row r="477">
      <c r="A477" s="180"/>
      <c r="B477" s="180"/>
      <c r="C477" s="180"/>
      <c r="D477" s="180"/>
      <c r="E477" s="180"/>
      <c r="F477" s="180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</row>
    <row r="478">
      <c r="A478" s="180"/>
      <c r="B478" s="180"/>
      <c r="C478" s="180"/>
      <c r="D478" s="180"/>
      <c r="E478" s="180"/>
      <c r="F478" s="180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</row>
    <row r="479">
      <c r="A479" s="180"/>
      <c r="B479" s="180"/>
      <c r="C479" s="180"/>
      <c r="D479" s="180"/>
      <c r="E479" s="180"/>
      <c r="F479" s="180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</row>
    <row r="480">
      <c r="A480" s="180"/>
      <c r="B480" s="180"/>
      <c r="C480" s="180"/>
      <c r="D480" s="180"/>
      <c r="E480" s="180"/>
      <c r="F480" s="180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</row>
    <row r="481">
      <c r="A481" s="180"/>
      <c r="B481" s="180"/>
      <c r="C481" s="180"/>
      <c r="D481" s="180"/>
      <c r="E481" s="180"/>
      <c r="F481" s="180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</row>
    <row r="482">
      <c r="A482" s="180"/>
      <c r="B482" s="180"/>
      <c r="C482" s="180"/>
      <c r="D482" s="180"/>
      <c r="E482" s="180"/>
      <c r="F482" s="180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</row>
    <row r="483">
      <c r="A483" s="180"/>
      <c r="B483" s="180"/>
      <c r="C483" s="180"/>
      <c r="D483" s="180"/>
      <c r="E483" s="180"/>
      <c r="F483" s="180"/>
      <c r="G483" s="180"/>
      <c r="H483" s="180"/>
      <c r="I483" s="180"/>
      <c r="J483" s="180"/>
      <c r="K483" s="180"/>
      <c r="L483" s="180"/>
      <c r="M483" s="180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  <c r="AA483" s="180"/>
    </row>
    <row r="484">
      <c r="A484" s="180"/>
      <c r="B484" s="180"/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</row>
    <row r="485">
      <c r="A485" s="180"/>
      <c r="B485" s="180"/>
      <c r="C485" s="180"/>
      <c r="D485" s="180"/>
      <c r="E485" s="180"/>
      <c r="F485" s="180"/>
      <c r="G485" s="180"/>
      <c r="H485" s="180"/>
      <c r="I485" s="180"/>
      <c r="J485" s="180"/>
      <c r="K485" s="180"/>
      <c r="L485" s="180"/>
      <c r="M485" s="180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  <c r="AA485" s="180"/>
    </row>
    <row r="486">
      <c r="A486" s="180"/>
      <c r="B486" s="180"/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</row>
    <row r="487">
      <c r="A487" s="180"/>
      <c r="B487" s="180"/>
      <c r="C487" s="180"/>
      <c r="D487" s="180"/>
      <c r="E487" s="180"/>
      <c r="F487" s="180"/>
      <c r="G487" s="180"/>
      <c r="H487" s="180"/>
      <c r="I487" s="180"/>
      <c r="J487" s="180"/>
      <c r="K487" s="180"/>
      <c r="L487" s="180"/>
      <c r="M487" s="180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  <c r="AA487" s="180"/>
    </row>
    <row r="488">
      <c r="A488" s="180"/>
      <c r="B488" s="180"/>
      <c r="C488" s="180"/>
      <c r="D488" s="180"/>
      <c r="E488" s="180"/>
      <c r="F488" s="180"/>
      <c r="G488" s="180"/>
      <c r="H488" s="180"/>
      <c r="I488" s="180"/>
      <c r="J488" s="180"/>
      <c r="K488" s="180"/>
      <c r="L488" s="180"/>
      <c r="M488" s="180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  <c r="AA488" s="180"/>
    </row>
    <row r="489">
      <c r="A489" s="180"/>
      <c r="B489" s="180"/>
      <c r="C489" s="180"/>
      <c r="D489" s="180"/>
      <c r="E489" s="180"/>
      <c r="F489" s="180"/>
      <c r="G489" s="180"/>
      <c r="H489" s="180"/>
      <c r="I489" s="180"/>
      <c r="J489" s="180"/>
      <c r="K489" s="180"/>
      <c r="L489" s="180"/>
      <c r="M489" s="180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  <c r="AA489" s="180"/>
    </row>
    <row r="490">
      <c r="A490" s="180"/>
      <c r="B490" s="180"/>
      <c r="C490" s="180"/>
      <c r="D490" s="180"/>
      <c r="E490" s="180"/>
      <c r="F490" s="180"/>
      <c r="G490" s="180"/>
      <c r="H490" s="180"/>
      <c r="I490" s="180"/>
      <c r="J490" s="180"/>
      <c r="K490" s="180"/>
      <c r="L490" s="180"/>
      <c r="M490" s="180"/>
      <c r="N490" s="180"/>
      <c r="O490" s="180"/>
      <c r="P490" s="180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  <c r="AA490" s="180"/>
    </row>
    <row r="491">
      <c r="A491" s="180"/>
      <c r="B491" s="180"/>
      <c r="C491" s="180"/>
      <c r="D491" s="180"/>
      <c r="E491" s="180"/>
      <c r="F491" s="180"/>
      <c r="G491" s="180"/>
      <c r="H491" s="180"/>
      <c r="I491" s="180"/>
      <c r="J491" s="180"/>
      <c r="K491" s="180"/>
      <c r="L491" s="180"/>
      <c r="M491" s="180"/>
      <c r="N491" s="180"/>
      <c r="O491" s="180"/>
      <c r="P491" s="180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  <c r="AA491" s="180"/>
    </row>
    <row r="492">
      <c r="A492" s="180"/>
      <c r="B492" s="180"/>
      <c r="C492" s="180"/>
      <c r="D492" s="180"/>
      <c r="E492" s="180"/>
      <c r="F492" s="180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</row>
    <row r="493">
      <c r="A493" s="180"/>
      <c r="B493" s="180"/>
      <c r="C493" s="180"/>
      <c r="D493" s="180"/>
      <c r="E493" s="180"/>
      <c r="F493" s="180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</row>
    <row r="494">
      <c r="A494" s="180"/>
      <c r="B494" s="180"/>
      <c r="C494" s="180"/>
      <c r="D494" s="180"/>
      <c r="E494" s="180"/>
      <c r="F494" s="180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</row>
    <row r="495">
      <c r="A495" s="180"/>
      <c r="B495" s="180"/>
      <c r="C495" s="180"/>
      <c r="D495" s="180"/>
      <c r="E495" s="180"/>
      <c r="F495" s="180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</row>
    <row r="496">
      <c r="A496" s="180"/>
      <c r="B496" s="180"/>
      <c r="C496" s="180"/>
      <c r="D496" s="180"/>
      <c r="E496" s="180"/>
      <c r="F496" s="180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</row>
    <row r="497">
      <c r="A497" s="180"/>
      <c r="B497" s="180"/>
      <c r="C497" s="180"/>
      <c r="D497" s="180"/>
      <c r="E497" s="180"/>
      <c r="F497" s="180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</row>
    <row r="498">
      <c r="A498" s="180"/>
      <c r="B498" s="180"/>
      <c r="C498" s="180"/>
      <c r="D498" s="180"/>
      <c r="E498" s="180"/>
      <c r="F498" s="180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</row>
    <row r="499">
      <c r="A499" s="180"/>
      <c r="B499" s="180"/>
      <c r="C499" s="180"/>
      <c r="D499" s="180"/>
      <c r="E499" s="180"/>
      <c r="F499" s="180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</row>
    <row r="500">
      <c r="A500" s="180"/>
      <c r="B500" s="180"/>
      <c r="C500" s="180"/>
      <c r="D500" s="180"/>
      <c r="E500" s="180"/>
      <c r="F500" s="180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</row>
    <row r="501">
      <c r="A501" s="180"/>
      <c r="B501" s="180"/>
      <c r="C501" s="180"/>
      <c r="D501" s="180"/>
      <c r="E501" s="180"/>
      <c r="F501" s="180"/>
      <c r="G501" s="180"/>
      <c r="H501" s="180"/>
      <c r="I501" s="180"/>
      <c r="J501" s="180"/>
      <c r="K501" s="180"/>
      <c r="L501" s="180"/>
      <c r="M501" s="180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</row>
    <row r="502">
      <c r="A502" s="180"/>
      <c r="B502" s="180"/>
      <c r="C502" s="180"/>
      <c r="D502" s="180"/>
      <c r="E502" s="180"/>
      <c r="F502" s="180"/>
      <c r="G502" s="180"/>
      <c r="H502" s="180"/>
      <c r="I502" s="180"/>
      <c r="J502" s="180"/>
      <c r="K502" s="180"/>
      <c r="L502" s="180"/>
      <c r="M502" s="180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</row>
    <row r="503">
      <c r="A503" s="180"/>
      <c r="B503" s="180"/>
      <c r="C503" s="180"/>
      <c r="D503" s="180"/>
      <c r="E503" s="180"/>
      <c r="F503" s="180"/>
      <c r="G503" s="180"/>
      <c r="H503" s="180"/>
      <c r="I503" s="180"/>
      <c r="J503" s="180"/>
      <c r="K503" s="180"/>
      <c r="L503" s="180"/>
      <c r="M503" s="180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</row>
    <row r="504">
      <c r="A504" s="180"/>
      <c r="B504" s="180"/>
      <c r="C504" s="180"/>
      <c r="D504" s="180"/>
      <c r="E504" s="180"/>
      <c r="F504" s="180"/>
      <c r="G504" s="180"/>
      <c r="H504" s="180"/>
      <c r="I504" s="180"/>
      <c r="J504" s="180"/>
      <c r="K504" s="180"/>
      <c r="L504" s="180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</row>
    <row r="505">
      <c r="A505" s="180"/>
      <c r="B505" s="180"/>
      <c r="C505" s="180"/>
      <c r="D505" s="180"/>
      <c r="E505" s="180"/>
      <c r="F505" s="180"/>
      <c r="G505" s="180"/>
      <c r="H505" s="180"/>
      <c r="I505" s="180"/>
      <c r="J505" s="180"/>
      <c r="K505" s="180"/>
      <c r="L505" s="180"/>
      <c r="M505" s="180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</row>
    <row r="506">
      <c r="A506" s="180"/>
      <c r="B506" s="180"/>
      <c r="C506" s="180"/>
      <c r="D506" s="180"/>
      <c r="E506" s="180"/>
      <c r="F506" s="180"/>
      <c r="G506" s="180"/>
      <c r="H506" s="180"/>
      <c r="I506" s="180"/>
      <c r="J506" s="180"/>
      <c r="K506" s="180"/>
      <c r="L506" s="180"/>
      <c r="M506" s="180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  <c r="AA506" s="180"/>
    </row>
    <row r="507">
      <c r="A507" s="180"/>
      <c r="B507" s="180"/>
      <c r="C507" s="180"/>
      <c r="D507" s="180"/>
      <c r="E507" s="180"/>
      <c r="F507" s="180"/>
      <c r="G507" s="180"/>
      <c r="H507" s="180"/>
      <c r="I507" s="180"/>
      <c r="J507" s="180"/>
      <c r="K507" s="180"/>
      <c r="L507" s="180"/>
      <c r="M507" s="180"/>
      <c r="N507" s="180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  <c r="AA507" s="180"/>
    </row>
    <row r="508">
      <c r="A508" s="180"/>
      <c r="B508" s="180"/>
      <c r="C508" s="180"/>
      <c r="D508" s="180"/>
      <c r="E508" s="180"/>
      <c r="F508" s="180"/>
      <c r="G508" s="180"/>
      <c r="H508" s="180"/>
      <c r="I508" s="180"/>
      <c r="J508" s="180"/>
      <c r="K508" s="180"/>
      <c r="L508" s="180"/>
      <c r="M508" s="180"/>
      <c r="N508" s="180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  <c r="AA508" s="180"/>
    </row>
    <row r="509">
      <c r="A509" s="180"/>
      <c r="B509" s="180"/>
      <c r="C509" s="180"/>
      <c r="D509" s="180"/>
      <c r="E509" s="180"/>
      <c r="F509" s="180"/>
      <c r="G509" s="180"/>
      <c r="H509" s="180"/>
      <c r="I509" s="180"/>
      <c r="J509" s="180"/>
      <c r="K509" s="180"/>
      <c r="L509" s="180"/>
      <c r="M509" s="180"/>
      <c r="N509" s="180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  <c r="AA509" s="180"/>
    </row>
    <row r="510">
      <c r="A510" s="180"/>
      <c r="B510" s="180"/>
      <c r="C510" s="180"/>
      <c r="D510" s="180"/>
      <c r="E510" s="180"/>
      <c r="F510" s="180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</row>
    <row r="511">
      <c r="A511" s="180"/>
      <c r="B511" s="180"/>
      <c r="C511" s="180"/>
      <c r="D511" s="180"/>
      <c r="E511" s="180"/>
      <c r="F511" s="180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</row>
    <row r="512">
      <c r="A512" s="180"/>
      <c r="B512" s="180"/>
      <c r="C512" s="180"/>
      <c r="D512" s="180"/>
      <c r="E512" s="180"/>
      <c r="F512" s="180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</row>
    <row r="513">
      <c r="A513" s="180"/>
      <c r="B513" s="180"/>
      <c r="C513" s="180"/>
      <c r="D513" s="180"/>
      <c r="E513" s="180"/>
      <c r="F513" s="180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</row>
    <row r="514">
      <c r="A514" s="180"/>
      <c r="B514" s="180"/>
      <c r="C514" s="180"/>
      <c r="D514" s="180"/>
      <c r="E514" s="180"/>
      <c r="F514" s="180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</row>
    <row r="515">
      <c r="A515" s="180"/>
      <c r="B515" s="180"/>
      <c r="C515" s="180"/>
      <c r="D515" s="180"/>
      <c r="E515" s="180"/>
      <c r="F515" s="180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</row>
    <row r="516">
      <c r="A516" s="180"/>
      <c r="B516" s="180"/>
      <c r="C516" s="180"/>
      <c r="D516" s="180"/>
      <c r="E516" s="180"/>
      <c r="F516" s="180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</row>
    <row r="517">
      <c r="A517" s="180"/>
      <c r="B517" s="180"/>
      <c r="C517" s="180"/>
      <c r="D517" s="180"/>
      <c r="E517" s="180"/>
      <c r="F517" s="180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</row>
    <row r="518">
      <c r="A518" s="180"/>
      <c r="B518" s="180"/>
      <c r="C518" s="180"/>
      <c r="D518" s="180"/>
      <c r="E518" s="180"/>
      <c r="F518" s="180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</row>
    <row r="519">
      <c r="A519" s="180"/>
      <c r="B519" s="180"/>
      <c r="C519" s="180"/>
      <c r="D519" s="180"/>
      <c r="E519" s="180"/>
      <c r="F519" s="180"/>
      <c r="G519" s="180"/>
      <c r="H519" s="180"/>
      <c r="I519" s="180"/>
      <c r="J519" s="180"/>
      <c r="K519" s="180"/>
      <c r="L519" s="180"/>
      <c r="M519" s="180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  <c r="AA519" s="180"/>
    </row>
    <row r="520">
      <c r="A520" s="180"/>
      <c r="B520" s="180"/>
      <c r="C520" s="180"/>
      <c r="D520" s="180"/>
      <c r="E520" s="180"/>
      <c r="F520" s="180"/>
      <c r="G520" s="180"/>
      <c r="H520" s="180"/>
      <c r="I520" s="180"/>
      <c r="J520" s="180"/>
      <c r="K520" s="180"/>
      <c r="L520" s="180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  <c r="AA520" s="180"/>
    </row>
    <row r="521">
      <c r="A521" s="180"/>
      <c r="B521" s="180"/>
      <c r="C521" s="180"/>
      <c r="D521" s="180"/>
      <c r="E521" s="180"/>
      <c r="F521" s="180"/>
      <c r="G521" s="180"/>
      <c r="H521" s="180"/>
      <c r="I521" s="180"/>
      <c r="J521" s="180"/>
      <c r="K521" s="180"/>
      <c r="L521" s="180"/>
      <c r="M521" s="180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  <c r="AA521" s="180"/>
    </row>
    <row r="522">
      <c r="A522" s="180"/>
      <c r="B522" s="180"/>
      <c r="C522" s="180"/>
      <c r="D522" s="180"/>
      <c r="E522" s="180"/>
      <c r="F522" s="180"/>
      <c r="G522" s="180"/>
      <c r="H522" s="180"/>
      <c r="I522" s="180"/>
      <c r="J522" s="180"/>
      <c r="K522" s="180"/>
      <c r="L522" s="180"/>
      <c r="M522" s="180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  <c r="AA522" s="180"/>
    </row>
    <row r="523">
      <c r="A523" s="180"/>
      <c r="B523" s="180"/>
      <c r="C523" s="180"/>
      <c r="D523" s="180"/>
      <c r="E523" s="180"/>
      <c r="F523" s="180"/>
      <c r="G523" s="180"/>
      <c r="H523" s="180"/>
      <c r="I523" s="180"/>
      <c r="J523" s="180"/>
      <c r="K523" s="180"/>
      <c r="L523" s="180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  <c r="AA523" s="180"/>
    </row>
    <row r="524">
      <c r="A524" s="180"/>
      <c r="B524" s="180"/>
      <c r="C524" s="180"/>
      <c r="D524" s="180"/>
      <c r="E524" s="180"/>
      <c r="F524" s="180"/>
      <c r="G524" s="180"/>
      <c r="H524" s="180"/>
      <c r="I524" s="180"/>
      <c r="J524" s="180"/>
      <c r="K524" s="180"/>
      <c r="L524" s="180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  <c r="AA524" s="180"/>
    </row>
    <row r="525">
      <c r="A525" s="180"/>
      <c r="B525" s="180"/>
      <c r="C525" s="180"/>
      <c r="D525" s="180"/>
      <c r="E525" s="180"/>
      <c r="F525" s="180"/>
      <c r="G525" s="180"/>
      <c r="H525" s="180"/>
      <c r="I525" s="180"/>
      <c r="J525" s="180"/>
      <c r="K525" s="180"/>
      <c r="L525" s="180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</row>
    <row r="526">
      <c r="A526" s="180"/>
      <c r="B526" s="180"/>
      <c r="C526" s="180"/>
      <c r="D526" s="180"/>
      <c r="E526" s="180"/>
      <c r="F526" s="180"/>
      <c r="G526" s="180"/>
      <c r="H526" s="180"/>
      <c r="I526" s="180"/>
      <c r="J526" s="180"/>
      <c r="K526" s="180"/>
      <c r="L526" s="180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  <c r="AA526" s="180"/>
    </row>
    <row r="527">
      <c r="A527" s="180"/>
      <c r="B527" s="180"/>
      <c r="C527" s="180"/>
      <c r="D527" s="180"/>
      <c r="E527" s="180"/>
      <c r="F527" s="180"/>
      <c r="G527" s="180"/>
      <c r="H527" s="180"/>
      <c r="I527" s="180"/>
      <c r="J527" s="180"/>
      <c r="K527" s="180"/>
      <c r="L527" s="180"/>
      <c r="M527" s="180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  <c r="AA527" s="180"/>
    </row>
    <row r="528">
      <c r="A528" s="180"/>
      <c r="B528" s="180"/>
      <c r="C528" s="180"/>
      <c r="D528" s="180"/>
      <c r="E528" s="180"/>
      <c r="F528" s="180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</row>
    <row r="529">
      <c r="A529" s="180"/>
      <c r="B529" s="180"/>
      <c r="C529" s="180"/>
      <c r="D529" s="180"/>
      <c r="E529" s="180"/>
      <c r="F529" s="180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</row>
    <row r="530">
      <c r="A530" s="180"/>
      <c r="B530" s="180"/>
      <c r="C530" s="180"/>
      <c r="D530" s="180"/>
      <c r="E530" s="180"/>
      <c r="F530" s="180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</row>
    <row r="531">
      <c r="A531" s="180"/>
      <c r="B531" s="180"/>
      <c r="C531" s="180"/>
      <c r="D531" s="180"/>
      <c r="E531" s="180"/>
      <c r="F531" s="180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</row>
    <row r="532">
      <c r="A532" s="180"/>
      <c r="B532" s="180"/>
      <c r="C532" s="180"/>
      <c r="D532" s="180"/>
      <c r="E532" s="180"/>
      <c r="F532" s="180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</row>
    <row r="533">
      <c r="A533" s="180"/>
      <c r="B533" s="180"/>
      <c r="C533" s="180"/>
      <c r="D533" s="180"/>
      <c r="E533" s="180"/>
      <c r="F533" s="180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</row>
    <row r="534">
      <c r="A534" s="180"/>
      <c r="B534" s="180"/>
      <c r="C534" s="180"/>
      <c r="D534" s="180"/>
      <c r="E534" s="180"/>
      <c r="F534" s="180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</row>
    <row r="535">
      <c r="A535" s="180"/>
      <c r="B535" s="180"/>
      <c r="C535" s="180"/>
      <c r="D535" s="180"/>
      <c r="E535" s="180"/>
      <c r="F535" s="180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</row>
    <row r="536">
      <c r="A536" s="180"/>
      <c r="B536" s="180"/>
      <c r="C536" s="180"/>
      <c r="D536" s="180"/>
      <c r="E536" s="180"/>
      <c r="F536" s="180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</row>
    <row r="537">
      <c r="A537" s="180"/>
      <c r="B537" s="180"/>
      <c r="C537" s="180"/>
      <c r="D537" s="180"/>
      <c r="E537" s="180"/>
      <c r="F537" s="180"/>
      <c r="G537" s="180"/>
      <c r="H537" s="180"/>
      <c r="I537" s="180"/>
      <c r="J537" s="180"/>
      <c r="K537" s="180"/>
      <c r="L537" s="180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  <c r="AA537" s="180"/>
    </row>
    <row r="538">
      <c r="A538" s="180"/>
      <c r="B538" s="180"/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</row>
    <row r="539">
      <c r="A539" s="180"/>
      <c r="B539" s="180"/>
      <c r="C539" s="180"/>
      <c r="D539" s="180"/>
      <c r="E539" s="180"/>
      <c r="F539" s="180"/>
      <c r="G539" s="180"/>
      <c r="H539" s="180"/>
      <c r="I539" s="180"/>
      <c r="J539" s="180"/>
      <c r="K539" s="180"/>
      <c r="L539" s="180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  <c r="AA539" s="180"/>
    </row>
    <row r="540">
      <c r="A540" s="180"/>
      <c r="B540" s="180"/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</row>
    <row r="541">
      <c r="A541" s="180"/>
      <c r="B541" s="180"/>
      <c r="C541" s="180"/>
      <c r="D541" s="180"/>
      <c r="E541" s="180"/>
      <c r="F541" s="180"/>
      <c r="G541" s="180"/>
      <c r="H541" s="180"/>
      <c r="I541" s="180"/>
      <c r="J541" s="180"/>
      <c r="K541" s="180"/>
      <c r="L541" s="180"/>
      <c r="M541" s="180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  <c r="AA541" s="180"/>
    </row>
    <row r="542">
      <c r="A542" s="180"/>
      <c r="B542" s="180"/>
      <c r="C542" s="180"/>
      <c r="D542" s="180"/>
      <c r="E542" s="180"/>
      <c r="F542" s="180"/>
      <c r="G542" s="180"/>
      <c r="H542" s="180"/>
      <c r="I542" s="180"/>
      <c r="J542" s="180"/>
      <c r="K542" s="180"/>
      <c r="L542" s="180"/>
      <c r="M542" s="180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  <c r="AA542" s="180"/>
    </row>
    <row r="543">
      <c r="A543" s="180"/>
      <c r="B543" s="180"/>
      <c r="C543" s="180"/>
      <c r="D543" s="180"/>
      <c r="E543" s="180"/>
      <c r="F543" s="180"/>
      <c r="G543" s="180"/>
      <c r="H543" s="180"/>
      <c r="I543" s="180"/>
      <c r="J543" s="180"/>
      <c r="K543" s="180"/>
      <c r="L543" s="180"/>
      <c r="M543" s="180"/>
      <c r="N543" s="180"/>
      <c r="O543" s="180"/>
      <c r="P543" s="180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  <c r="AA543" s="180"/>
    </row>
    <row r="544">
      <c r="A544" s="180"/>
      <c r="B544" s="180"/>
      <c r="C544" s="180"/>
      <c r="D544" s="180"/>
      <c r="E544" s="180"/>
      <c r="F544" s="180"/>
      <c r="G544" s="180"/>
      <c r="H544" s="180"/>
      <c r="I544" s="180"/>
      <c r="J544" s="180"/>
      <c r="K544" s="180"/>
      <c r="L544" s="180"/>
      <c r="M544" s="180"/>
      <c r="N544" s="180"/>
      <c r="O544" s="180"/>
      <c r="P544" s="180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  <c r="AA544" s="180"/>
    </row>
    <row r="545">
      <c r="A545" s="180"/>
      <c r="B545" s="180"/>
      <c r="C545" s="180"/>
      <c r="D545" s="180"/>
      <c r="E545" s="180"/>
      <c r="F545" s="180"/>
      <c r="G545" s="180"/>
      <c r="H545" s="180"/>
      <c r="I545" s="180"/>
      <c r="J545" s="180"/>
      <c r="K545" s="180"/>
      <c r="L545" s="180"/>
      <c r="M545" s="180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  <c r="AA545" s="180"/>
    </row>
    <row r="546">
      <c r="A546" s="180"/>
      <c r="B546" s="180"/>
      <c r="C546" s="180"/>
      <c r="D546" s="180"/>
      <c r="E546" s="180"/>
      <c r="F546" s="180"/>
      <c r="G546" s="180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</row>
    <row r="547">
      <c r="A547" s="180"/>
      <c r="B547" s="180"/>
      <c r="C547" s="180"/>
      <c r="D547" s="180"/>
      <c r="E547" s="180"/>
      <c r="F547" s="180"/>
      <c r="G547" s="180"/>
      <c r="H547" s="180"/>
      <c r="I547" s="180"/>
      <c r="J547" s="180"/>
      <c r="K547" s="180"/>
      <c r="L547" s="180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</row>
    <row r="548">
      <c r="A548" s="180"/>
      <c r="B548" s="180"/>
      <c r="C548" s="180"/>
      <c r="D548" s="180"/>
      <c r="E548" s="180"/>
      <c r="F548" s="180"/>
      <c r="G548" s="180"/>
      <c r="H548" s="180"/>
      <c r="I548" s="180"/>
      <c r="J548" s="180"/>
      <c r="K548" s="180"/>
      <c r="L548" s="180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</row>
    <row r="549">
      <c r="A549" s="180"/>
      <c r="B549" s="180"/>
      <c r="C549" s="180"/>
      <c r="D549" s="180"/>
      <c r="E549" s="180"/>
      <c r="F549" s="180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</row>
    <row r="550">
      <c r="A550" s="180"/>
      <c r="B550" s="180"/>
      <c r="C550" s="180"/>
      <c r="D550" s="180"/>
      <c r="E550" s="180"/>
      <c r="F550" s="180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</row>
    <row r="551">
      <c r="A551" s="180"/>
      <c r="B551" s="180"/>
      <c r="C551" s="180"/>
      <c r="D551" s="180"/>
      <c r="E551" s="180"/>
      <c r="F551" s="180"/>
      <c r="G551" s="180"/>
      <c r="H551" s="180"/>
      <c r="I551" s="180"/>
      <c r="J551" s="180"/>
      <c r="K551" s="180"/>
      <c r="L551" s="180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</row>
    <row r="552">
      <c r="A552" s="180"/>
      <c r="B552" s="180"/>
      <c r="C552" s="180"/>
      <c r="D552" s="180"/>
      <c r="E552" s="180"/>
      <c r="F552" s="180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</row>
    <row r="553">
      <c r="A553" s="180"/>
      <c r="B553" s="180"/>
      <c r="C553" s="180"/>
      <c r="D553" s="180"/>
      <c r="E553" s="180"/>
      <c r="F553" s="180"/>
      <c r="G553" s="180"/>
      <c r="H553" s="180"/>
      <c r="I553" s="180"/>
      <c r="J553" s="180"/>
      <c r="K553" s="180"/>
      <c r="L553" s="180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</row>
    <row r="554">
      <c r="A554" s="180"/>
      <c r="B554" s="180"/>
      <c r="C554" s="180"/>
      <c r="D554" s="180"/>
      <c r="E554" s="180"/>
      <c r="F554" s="180"/>
      <c r="G554" s="180"/>
      <c r="H554" s="180"/>
      <c r="I554" s="180"/>
      <c r="J554" s="180"/>
      <c r="K554" s="180"/>
      <c r="L554" s="180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</row>
    <row r="555">
      <c r="A555" s="180"/>
      <c r="B555" s="18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</row>
    <row r="556">
      <c r="A556" s="180"/>
      <c r="B556" s="180"/>
      <c r="C556" s="180"/>
      <c r="D556" s="180"/>
      <c r="E556" s="180"/>
      <c r="F556" s="180"/>
      <c r="G556" s="180"/>
      <c r="H556" s="180"/>
      <c r="I556" s="180"/>
      <c r="J556" s="180"/>
      <c r="K556" s="180"/>
      <c r="L556" s="180"/>
      <c r="M556" s="180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  <c r="AA556" s="180"/>
    </row>
    <row r="557">
      <c r="A557" s="180"/>
      <c r="B557" s="180"/>
      <c r="C557" s="180"/>
      <c r="D557" s="180"/>
      <c r="E557" s="180"/>
      <c r="F557" s="180"/>
      <c r="G557" s="180"/>
      <c r="H557" s="180"/>
      <c r="I557" s="180"/>
      <c r="J557" s="180"/>
      <c r="K557" s="180"/>
      <c r="L557" s="180"/>
      <c r="M557" s="180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  <c r="AA557" s="180"/>
    </row>
    <row r="558">
      <c r="A558" s="180"/>
      <c r="B558" s="180"/>
      <c r="C558" s="180"/>
      <c r="D558" s="180"/>
      <c r="E558" s="180"/>
      <c r="F558" s="180"/>
      <c r="G558" s="180"/>
      <c r="H558" s="180"/>
      <c r="I558" s="180"/>
      <c r="J558" s="180"/>
      <c r="K558" s="180"/>
      <c r="L558" s="180"/>
      <c r="M558" s="180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  <c r="AA558" s="180"/>
    </row>
    <row r="559">
      <c r="A559" s="180"/>
      <c r="B559" s="180"/>
      <c r="C559" s="180"/>
      <c r="D559" s="180"/>
      <c r="E559" s="180"/>
      <c r="F559" s="180"/>
      <c r="G559" s="180"/>
      <c r="H559" s="180"/>
      <c r="I559" s="180"/>
      <c r="J559" s="180"/>
      <c r="K559" s="180"/>
      <c r="L559" s="180"/>
      <c r="M559" s="180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  <c r="AA559" s="180"/>
    </row>
    <row r="560">
      <c r="A560" s="180"/>
      <c r="B560" s="180"/>
      <c r="C560" s="180"/>
      <c r="D560" s="180"/>
      <c r="E560" s="180"/>
      <c r="F560" s="180"/>
      <c r="G560" s="180"/>
      <c r="H560" s="180"/>
      <c r="I560" s="180"/>
      <c r="J560" s="180"/>
      <c r="K560" s="180"/>
      <c r="L560" s="180"/>
      <c r="M560" s="180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  <c r="AA560" s="180"/>
    </row>
    <row r="561">
      <c r="A561" s="180"/>
      <c r="B561" s="180"/>
      <c r="C561" s="180"/>
      <c r="D561" s="180"/>
      <c r="E561" s="180"/>
      <c r="F561" s="180"/>
      <c r="G561" s="180"/>
      <c r="H561" s="180"/>
      <c r="I561" s="180"/>
      <c r="J561" s="180"/>
      <c r="K561" s="180"/>
      <c r="L561" s="180"/>
      <c r="M561" s="180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  <c r="AA561" s="180"/>
    </row>
    <row r="562">
      <c r="A562" s="180"/>
      <c r="B562" s="180"/>
      <c r="C562" s="180"/>
      <c r="D562" s="180"/>
      <c r="E562" s="180"/>
      <c r="F562" s="180"/>
      <c r="G562" s="180"/>
      <c r="H562" s="180"/>
      <c r="I562" s="180"/>
      <c r="J562" s="180"/>
      <c r="K562" s="180"/>
      <c r="L562" s="180"/>
      <c r="M562" s="180"/>
      <c r="N562" s="180"/>
      <c r="O562" s="180"/>
      <c r="P562" s="180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  <c r="AA562" s="180"/>
    </row>
    <row r="563">
      <c r="A563" s="180"/>
      <c r="B563" s="180"/>
      <c r="C563" s="180"/>
      <c r="D563" s="180"/>
      <c r="E563" s="180"/>
      <c r="F563" s="180"/>
      <c r="G563" s="180"/>
      <c r="H563" s="180"/>
      <c r="I563" s="180"/>
      <c r="J563" s="180"/>
      <c r="K563" s="180"/>
      <c r="L563" s="180"/>
      <c r="M563" s="180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  <c r="AA563" s="180"/>
    </row>
    <row r="564">
      <c r="A564" s="180"/>
      <c r="B564" s="180"/>
      <c r="C564" s="180"/>
      <c r="D564" s="180"/>
      <c r="E564" s="180"/>
      <c r="F564" s="180"/>
      <c r="G564" s="180"/>
      <c r="H564" s="180"/>
      <c r="I564" s="180"/>
      <c r="J564" s="180"/>
      <c r="K564" s="180"/>
      <c r="L564" s="180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</row>
    <row r="565">
      <c r="A565" s="180"/>
      <c r="B565" s="180"/>
      <c r="C565" s="180"/>
      <c r="D565" s="180"/>
      <c r="E565" s="180"/>
      <c r="F565" s="180"/>
      <c r="G565" s="180"/>
      <c r="H565" s="180"/>
      <c r="I565" s="180"/>
      <c r="J565" s="180"/>
      <c r="K565" s="180"/>
      <c r="L565" s="180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</row>
    <row r="566">
      <c r="A566" s="180"/>
      <c r="B566" s="180"/>
      <c r="C566" s="180"/>
      <c r="D566" s="180"/>
      <c r="E566" s="180"/>
      <c r="F566" s="180"/>
      <c r="G566" s="180"/>
      <c r="H566" s="180"/>
      <c r="I566" s="180"/>
      <c r="J566" s="180"/>
      <c r="K566" s="180"/>
      <c r="L566" s="180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</row>
    <row r="567">
      <c r="A567" s="180"/>
      <c r="B567" s="180"/>
      <c r="C567" s="180"/>
      <c r="D567" s="180"/>
      <c r="E567" s="180"/>
      <c r="F567" s="180"/>
      <c r="G567" s="180"/>
      <c r="H567" s="180"/>
      <c r="I567" s="180"/>
      <c r="J567" s="180"/>
      <c r="K567" s="180"/>
      <c r="L567" s="180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</row>
    <row r="568">
      <c r="A568" s="180"/>
      <c r="B568" s="180"/>
      <c r="C568" s="180"/>
      <c r="D568" s="180"/>
      <c r="E568" s="180"/>
      <c r="F568" s="180"/>
      <c r="G568" s="180"/>
      <c r="H568" s="180"/>
      <c r="I568" s="180"/>
      <c r="J568" s="180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</row>
    <row r="569">
      <c r="A569" s="180"/>
      <c r="B569" s="180"/>
      <c r="C569" s="180"/>
      <c r="D569" s="180"/>
      <c r="E569" s="180"/>
      <c r="F569" s="180"/>
      <c r="G569" s="180"/>
      <c r="H569" s="180"/>
      <c r="I569" s="180"/>
      <c r="J569" s="180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</row>
    <row r="570">
      <c r="A570" s="180"/>
      <c r="B570" s="180"/>
      <c r="C570" s="180"/>
      <c r="D570" s="180"/>
      <c r="E570" s="180"/>
      <c r="F570" s="180"/>
      <c r="G570" s="180"/>
      <c r="H570" s="180"/>
      <c r="I570" s="180"/>
      <c r="J570" s="180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</row>
    <row r="571">
      <c r="A571" s="180"/>
      <c r="B571" s="180"/>
      <c r="C571" s="180"/>
      <c r="D571" s="180"/>
      <c r="E571" s="180"/>
      <c r="F571" s="180"/>
      <c r="G571" s="180"/>
      <c r="H571" s="180"/>
      <c r="I571" s="180"/>
      <c r="J571" s="180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</row>
    <row r="572">
      <c r="A572" s="180"/>
      <c r="B572" s="180"/>
      <c r="C572" s="180"/>
      <c r="D572" s="180"/>
      <c r="E572" s="180"/>
      <c r="F572" s="180"/>
      <c r="G572" s="180"/>
      <c r="H572" s="180"/>
      <c r="I572" s="180"/>
      <c r="J572" s="180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</row>
    <row r="573">
      <c r="A573" s="180"/>
      <c r="B573" s="180"/>
      <c r="C573" s="180"/>
      <c r="D573" s="180"/>
      <c r="E573" s="180"/>
      <c r="F573" s="180"/>
      <c r="G573" s="180"/>
      <c r="H573" s="180"/>
      <c r="I573" s="180"/>
      <c r="J573" s="180"/>
      <c r="K573" s="180"/>
      <c r="L573" s="180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  <c r="AA573" s="180"/>
    </row>
    <row r="574">
      <c r="A574" s="180"/>
      <c r="B574" s="180"/>
      <c r="C574" s="180"/>
      <c r="D574" s="180"/>
      <c r="E574" s="180"/>
      <c r="F574" s="180"/>
      <c r="G574" s="180"/>
      <c r="H574" s="180"/>
      <c r="I574" s="180"/>
      <c r="J574" s="180"/>
      <c r="K574" s="180"/>
      <c r="L574" s="180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  <c r="AA574" s="180"/>
    </row>
    <row r="575">
      <c r="A575" s="180"/>
      <c r="B575" s="180"/>
      <c r="C575" s="180"/>
      <c r="D575" s="180"/>
      <c r="E575" s="180"/>
      <c r="F575" s="180"/>
      <c r="G575" s="180"/>
      <c r="H575" s="180"/>
      <c r="I575" s="180"/>
      <c r="J575" s="180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  <c r="AA575" s="180"/>
    </row>
    <row r="576">
      <c r="A576" s="180"/>
      <c r="B576" s="180"/>
      <c r="C576" s="180"/>
      <c r="D576" s="180"/>
      <c r="E576" s="180"/>
      <c r="F576" s="180"/>
      <c r="G576" s="180"/>
      <c r="H576" s="180"/>
      <c r="I576" s="180"/>
      <c r="J576" s="180"/>
      <c r="K576" s="180"/>
      <c r="L576" s="180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  <c r="AA576" s="180"/>
    </row>
    <row r="577">
      <c r="A577" s="180"/>
      <c r="B577" s="180"/>
      <c r="C577" s="180"/>
      <c r="D577" s="180"/>
      <c r="E577" s="180"/>
      <c r="F577" s="180"/>
      <c r="G577" s="180"/>
      <c r="H577" s="180"/>
      <c r="I577" s="180"/>
      <c r="J577" s="180"/>
      <c r="K577" s="180"/>
      <c r="L577" s="180"/>
      <c r="M577" s="180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  <c r="AA577" s="180"/>
    </row>
    <row r="578">
      <c r="A578" s="180"/>
      <c r="B578" s="180"/>
      <c r="C578" s="180"/>
      <c r="D578" s="180"/>
      <c r="E578" s="180"/>
      <c r="F578" s="180"/>
      <c r="G578" s="180"/>
      <c r="H578" s="180"/>
      <c r="I578" s="180"/>
      <c r="J578" s="180"/>
      <c r="K578" s="180"/>
      <c r="L578" s="180"/>
      <c r="M578" s="180"/>
      <c r="N578" s="180"/>
      <c r="O578" s="180"/>
      <c r="P578" s="180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  <c r="AA578" s="180"/>
    </row>
    <row r="579">
      <c r="A579" s="180"/>
      <c r="B579" s="180"/>
      <c r="C579" s="180"/>
      <c r="D579" s="180"/>
      <c r="E579" s="180"/>
      <c r="F579" s="180"/>
      <c r="G579" s="180"/>
      <c r="H579" s="180"/>
      <c r="I579" s="180"/>
      <c r="J579" s="180"/>
      <c r="K579" s="180"/>
      <c r="L579" s="180"/>
      <c r="M579" s="180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  <c r="AA579" s="180"/>
    </row>
    <row r="580">
      <c r="A580" s="180"/>
      <c r="B580" s="180"/>
      <c r="C580" s="180"/>
      <c r="D580" s="180"/>
      <c r="E580" s="180"/>
      <c r="F580" s="180"/>
      <c r="G580" s="180"/>
      <c r="H580" s="180"/>
      <c r="I580" s="180"/>
      <c r="J580" s="180"/>
      <c r="K580" s="180"/>
      <c r="L580" s="180"/>
      <c r="M580" s="180"/>
      <c r="N580" s="180"/>
      <c r="O580" s="180"/>
      <c r="P580" s="180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  <c r="AA580" s="180"/>
    </row>
    <row r="581">
      <c r="A581" s="180"/>
      <c r="B581" s="180"/>
      <c r="C581" s="180"/>
      <c r="D581" s="180"/>
      <c r="E581" s="180"/>
      <c r="F581" s="180"/>
      <c r="G581" s="180"/>
      <c r="H581" s="180"/>
      <c r="I581" s="180"/>
      <c r="J581" s="180"/>
      <c r="K581" s="180"/>
      <c r="L581" s="180"/>
      <c r="M581" s="180"/>
      <c r="N581" s="180"/>
      <c r="O581" s="180"/>
      <c r="P581" s="180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  <c r="AA581" s="180"/>
    </row>
    <row r="582">
      <c r="A582" s="180"/>
      <c r="B582" s="180"/>
      <c r="C582" s="180"/>
      <c r="D582" s="180"/>
      <c r="E582" s="180"/>
      <c r="F582" s="180"/>
      <c r="G582" s="180"/>
      <c r="H582" s="180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</row>
    <row r="583">
      <c r="A583" s="180"/>
      <c r="B583" s="180"/>
      <c r="C583" s="180"/>
      <c r="D583" s="180"/>
      <c r="E583" s="180"/>
      <c r="F583" s="180"/>
      <c r="G583" s="180"/>
      <c r="H583" s="180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</row>
    <row r="584">
      <c r="A584" s="180"/>
      <c r="B584" s="180"/>
      <c r="C584" s="180"/>
      <c r="D584" s="180"/>
      <c r="E584" s="180"/>
      <c r="F584" s="180"/>
      <c r="G584" s="180"/>
      <c r="H584" s="180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</row>
    <row r="585">
      <c r="A585" s="180"/>
      <c r="B585" s="180"/>
      <c r="C585" s="180"/>
      <c r="D585" s="180"/>
      <c r="E585" s="180"/>
      <c r="F585" s="180"/>
      <c r="G585" s="180"/>
      <c r="H585" s="180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</row>
    <row r="586">
      <c r="A586" s="180"/>
      <c r="B586" s="180"/>
      <c r="C586" s="180"/>
      <c r="D586" s="180"/>
      <c r="E586" s="180"/>
      <c r="F586" s="180"/>
      <c r="G586" s="180"/>
      <c r="H586" s="180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</row>
    <row r="587">
      <c r="A587" s="180"/>
      <c r="B587" s="180"/>
      <c r="C587" s="180"/>
      <c r="D587" s="180"/>
      <c r="E587" s="180"/>
      <c r="F587" s="180"/>
      <c r="G587" s="180"/>
      <c r="H587" s="180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</row>
    <row r="588">
      <c r="A588" s="180"/>
      <c r="B588" s="180"/>
      <c r="C588" s="180"/>
      <c r="D588" s="180"/>
      <c r="E588" s="180"/>
      <c r="F588" s="180"/>
      <c r="G588" s="180"/>
      <c r="H588" s="180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</row>
    <row r="589">
      <c r="A589" s="180"/>
      <c r="B589" s="180"/>
      <c r="C589" s="180"/>
      <c r="D589" s="180"/>
      <c r="E589" s="180"/>
      <c r="F589" s="180"/>
      <c r="G589" s="180"/>
      <c r="H589" s="180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</row>
    <row r="590">
      <c r="A590" s="180"/>
      <c r="B590" s="180"/>
      <c r="C590" s="180"/>
      <c r="D590" s="180"/>
      <c r="E590" s="180"/>
      <c r="F590" s="180"/>
      <c r="G590" s="180"/>
      <c r="H590" s="180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</row>
    <row r="591">
      <c r="A591" s="180"/>
      <c r="B591" s="180"/>
      <c r="C591" s="180"/>
      <c r="D591" s="180"/>
      <c r="E591" s="180"/>
      <c r="F591" s="180"/>
      <c r="G591" s="180"/>
      <c r="H591" s="180"/>
      <c r="I591" s="180"/>
      <c r="J591" s="180"/>
      <c r="K591" s="180"/>
      <c r="L591" s="180"/>
      <c r="M591" s="180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  <c r="AA591" s="180"/>
    </row>
    <row r="592">
      <c r="A592" s="180"/>
      <c r="B592" s="180"/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</row>
    <row r="593">
      <c r="A593" s="180"/>
      <c r="B593" s="180"/>
      <c r="C593" s="180"/>
      <c r="D593" s="180"/>
      <c r="E593" s="180"/>
      <c r="F593" s="180"/>
      <c r="G593" s="180"/>
      <c r="H593" s="180"/>
      <c r="I593" s="180"/>
      <c r="J593" s="180"/>
      <c r="K593" s="180"/>
      <c r="L593" s="180"/>
      <c r="M593" s="180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  <c r="AA593" s="180"/>
    </row>
    <row r="594">
      <c r="A594" s="180"/>
      <c r="B594" s="180"/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</row>
    <row r="595">
      <c r="A595" s="180"/>
      <c r="B595" s="180"/>
      <c r="C595" s="180"/>
      <c r="D595" s="180"/>
      <c r="E595" s="180"/>
      <c r="F595" s="180"/>
      <c r="G595" s="180"/>
      <c r="H595" s="180"/>
      <c r="I595" s="180"/>
      <c r="J595" s="180"/>
      <c r="K595" s="180"/>
      <c r="L595" s="180"/>
      <c r="M595" s="180"/>
      <c r="N595" s="180"/>
      <c r="O595" s="180"/>
      <c r="P595" s="180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  <c r="AA595" s="180"/>
    </row>
    <row r="596">
      <c r="A596" s="180"/>
      <c r="B596" s="180"/>
      <c r="C596" s="180"/>
      <c r="D596" s="180"/>
      <c r="E596" s="180"/>
      <c r="F596" s="180"/>
      <c r="G596" s="180"/>
      <c r="H596" s="180"/>
      <c r="I596" s="180"/>
      <c r="J596" s="180"/>
      <c r="K596" s="180"/>
      <c r="L596" s="180"/>
      <c r="M596" s="180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  <c r="AA596" s="180"/>
    </row>
    <row r="597">
      <c r="A597" s="180"/>
      <c r="B597" s="180"/>
      <c r="C597" s="180"/>
      <c r="D597" s="180"/>
      <c r="E597" s="180"/>
      <c r="F597" s="180"/>
      <c r="G597" s="180"/>
      <c r="H597" s="180"/>
      <c r="I597" s="180"/>
      <c r="J597" s="180"/>
      <c r="K597" s="180"/>
      <c r="L597" s="180"/>
      <c r="M597" s="180"/>
      <c r="N597" s="180"/>
      <c r="O597" s="180"/>
      <c r="P597" s="180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  <c r="AA597" s="180"/>
    </row>
    <row r="598">
      <c r="A598" s="180"/>
      <c r="B598" s="180"/>
      <c r="C598" s="180"/>
      <c r="D598" s="180"/>
      <c r="E598" s="180"/>
      <c r="F598" s="180"/>
      <c r="G598" s="180"/>
      <c r="H598" s="180"/>
      <c r="I598" s="180"/>
      <c r="J598" s="180"/>
      <c r="K598" s="180"/>
      <c r="L598" s="180"/>
      <c r="M598" s="180"/>
      <c r="N598" s="180"/>
      <c r="O598" s="180"/>
      <c r="P598" s="180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  <c r="AA598" s="180"/>
    </row>
    <row r="599">
      <c r="A599" s="180"/>
      <c r="B599" s="180"/>
      <c r="C599" s="180"/>
      <c r="D599" s="180"/>
      <c r="E599" s="180"/>
      <c r="F599" s="180"/>
      <c r="G599" s="180"/>
      <c r="H599" s="180"/>
      <c r="I599" s="180"/>
      <c r="J599" s="180"/>
      <c r="K599" s="180"/>
      <c r="L599" s="180"/>
      <c r="M599" s="180"/>
      <c r="N599" s="180"/>
      <c r="O599" s="180"/>
      <c r="P599" s="180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  <c r="AA599" s="180"/>
    </row>
    <row r="600">
      <c r="A600" s="180"/>
      <c r="B600" s="180"/>
      <c r="C600" s="180"/>
      <c r="D600" s="180"/>
      <c r="E600" s="180"/>
      <c r="F600" s="180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</row>
    <row r="601">
      <c r="A601" s="180"/>
      <c r="B601" s="180"/>
      <c r="C601" s="180"/>
      <c r="D601" s="180"/>
      <c r="E601" s="180"/>
      <c r="F601" s="180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</row>
    <row r="602">
      <c r="A602" s="180"/>
      <c r="B602" s="180"/>
      <c r="C602" s="180"/>
      <c r="D602" s="180"/>
      <c r="E602" s="180"/>
      <c r="F602" s="180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</row>
    <row r="603">
      <c r="A603" s="180"/>
      <c r="B603" s="180"/>
      <c r="C603" s="180"/>
      <c r="D603" s="180"/>
      <c r="E603" s="180"/>
      <c r="F603" s="180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</row>
    <row r="604">
      <c r="A604" s="180"/>
      <c r="B604" s="180"/>
      <c r="C604" s="180"/>
      <c r="D604" s="180"/>
      <c r="E604" s="180"/>
      <c r="F604" s="180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</row>
    <row r="605">
      <c r="A605" s="180"/>
      <c r="B605" s="180"/>
      <c r="C605" s="180"/>
      <c r="D605" s="180"/>
      <c r="E605" s="180"/>
      <c r="F605" s="180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</row>
    <row r="606">
      <c r="A606" s="180"/>
      <c r="B606" s="180"/>
      <c r="C606" s="180"/>
      <c r="D606" s="180"/>
      <c r="E606" s="180"/>
      <c r="F606" s="180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</row>
    <row r="607">
      <c r="A607" s="180"/>
      <c r="B607" s="180"/>
      <c r="C607" s="180"/>
      <c r="D607" s="180"/>
      <c r="E607" s="180"/>
      <c r="F607" s="180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</row>
    <row r="608">
      <c r="A608" s="180"/>
      <c r="B608" s="180"/>
      <c r="C608" s="180"/>
      <c r="D608" s="180"/>
      <c r="E608" s="180"/>
      <c r="F608" s="180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</row>
    <row r="609">
      <c r="A609" s="180"/>
      <c r="B609" s="180"/>
      <c r="C609" s="180"/>
      <c r="D609" s="180"/>
      <c r="E609" s="180"/>
      <c r="F609" s="180"/>
      <c r="G609" s="180"/>
      <c r="H609" s="180"/>
      <c r="I609" s="180"/>
      <c r="J609" s="180"/>
      <c r="K609" s="180"/>
      <c r="L609" s="180"/>
      <c r="M609" s="180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  <c r="AA609" s="180"/>
    </row>
    <row r="610">
      <c r="A610" s="180"/>
      <c r="B610" s="180"/>
      <c r="C610" s="180"/>
      <c r="D610" s="180"/>
      <c r="E610" s="180"/>
      <c r="F610" s="180"/>
      <c r="G610" s="180"/>
      <c r="H610" s="180"/>
      <c r="I610" s="180"/>
      <c r="J610" s="180"/>
      <c r="K610" s="180"/>
      <c r="L610" s="180"/>
      <c r="M610" s="180"/>
      <c r="N610" s="180"/>
      <c r="O610" s="180"/>
      <c r="P610" s="180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  <c r="AA610" s="180"/>
    </row>
    <row r="611">
      <c r="A611" s="180"/>
      <c r="B611" s="180"/>
      <c r="C611" s="180"/>
      <c r="D611" s="180"/>
      <c r="E611" s="180"/>
      <c r="F611" s="180"/>
      <c r="G611" s="180"/>
      <c r="H611" s="180"/>
      <c r="I611" s="180"/>
      <c r="J611" s="180"/>
      <c r="K611" s="180"/>
      <c r="L611" s="180"/>
      <c r="M611" s="180"/>
      <c r="N611" s="180"/>
      <c r="O611" s="180"/>
      <c r="P611" s="180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  <c r="AA611" s="180"/>
    </row>
    <row r="612">
      <c r="A612" s="180"/>
      <c r="B612" s="180"/>
      <c r="C612" s="180"/>
      <c r="D612" s="180"/>
      <c r="E612" s="180"/>
      <c r="F612" s="180"/>
      <c r="G612" s="180"/>
      <c r="H612" s="180"/>
      <c r="I612" s="180"/>
      <c r="J612" s="180"/>
      <c r="K612" s="180"/>
      <c r="L612" s="180"/>
      <c r="M612" s="180"/>
      <c r="N612" s="180"/>
      <c r="O612" s="180"/>
      <c r="P612" s="180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  <c r="AA612" s="180"/>
    </row>
    <row r="613">
      <c r="A613" s="180"/>
      <c r="B613" s="180"/>
      <c r="C613" s="180"/>
      <c r="D613" s="180"/>
      <c r="E613" s="180"/>
      <c r="F613" s="180"/>
      <c r="G613" s="180"/>
      <c r="H613" s="180"/>
      <c r="I613" s="180"/>
      <c r="J613" s="180"/>
      <c r="K613" s="180"/>
      <c r="L613" s="180"/>
      <c r="M613" s="180"/>
      <c r="N613" s="180"/>
      <c r="O613" s="180"/>
      <c r="P613" s="180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  <c r="AA613" s="180"/>
    </row>
    <row r="614">
      <c r="A614" s="180"/>
      <c r="B614" s="180"/>
      <c r="C614" s="180"/>
      <c r="D614" s="180"/>
      <c r="E614" s="180"/>
      <c r="F614" s="180"/>
      <c r="G614" s="180"/>
      <c r="H614" s="180"/>
      <c r="I614" s="180"/>
      <c r="J614" s="180"/>
      <c r="K614" s="180"/>
      <c r="L614" s="180"/>
      <c r="M614" s="180"/>
      <c r="N614" s="180"/>
      <c r="O614" s="180"/>
      <c r="P614" s="180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  <c r="AA614" s="180"/>
    </row>
    <row r="615">
      <c r="A615" s="180"/>
      <c r="B615" s="180"/>
      <c r="C615" s="180"/>
      <c r="D615" s="180"/>
      <c r="E615" s="180"/>
      <c r="F615" s="180"/>
      <c r="G615" s="180"/>
      <c r="H615" s="180"/>
      <c r="I615" s="180"/>
      <c r="J615" s="180"/>
      <c r="K615" s="180"/>
      <c r="L615" s="180"/>
      <c r="M615" s="180"/>
      <c r="N615" s="180"/>
      <c r="O615" s="180"/>
      <c r="P615" s="180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  <c r="AA615" s="180"/>
    </row>
    <row r="616">
      <c r="A616" s="180"/>
      <c r="B616" s="180"/>
      <c r="C616" s="180"/>
      <c r="D616" s="180"/>
      <c r="E616" s="180"/>
      <c r="F616" s="180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  <c r="AA616" s="180"/>
    </row>
    <row r="617">
      <c r="A617" s="180"/>
      <c r="B617" s="180"/>
      <c r="C617" s="180"/>
      <c r="D617" s="180"/>
      <c r="E617" s="180"/>
      <c r="F617" s="180"/>
      <c r="G617" s="180"/>
      <c r="H617" s="180"/>
      <c r="I617" s="180"/>
      <c r="J617" s="180"/>
      <c r="K617" s="180"/>
      <c r="L617" s="180"/>
      <c r="M617" s="180"/>
      <c r="N617" s="180"/>
      <c r="O617" s="180"/>
      <c r="P617" s="180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  <c r="AA617" s="180"/>
    </row>
    <row r="618">
      <c r="A618" s="180"/>
      <c r="B618" s="180"/>
      <c r="C618" s="180"/>
      <c r="D618" s="180"/>
      <c r="E618" s="180"/>
      <c r="F618" s="180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</row>
    <row r="619">
      <c r="A619" s="180"/>
      <c r="B619" s="180"/>
      <c r="C619" s="180"/>
      <c r="D619" s="180"/>
      <c r="E619" s="180"/>
      <c r="F619" s="180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</row>
    <row r="620">
      <c r="A620" s="180"/>
      <c r="B620" s="180"/>
      <c r="C620" s="180"/>
      <c r="D620" s="180"/>
      <c r="E620" s="180"/>
      <c r="F620" s="180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</row>
    <row r="621">
      <c r="A621" s="180"/>
      <c r="B621" s="180"/>
      <c r="C621" s="180"/>
      <c r="D621" s="180"/>
      <c r="E621" s="180"/>
      <c r="F621" s="180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</row>
    <row r="622">
      <c r="A622" s="180"/>
      <c r="B622" s="180"/>
      <c r="C622" s="180"/>
      <c r="D622" s="180"/>
      <c r="E622" s="180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</row>
    <row r="623">
      <c r="A623" s="180"/>
      <c r="B623" s="180"/>
      <c r="C623" s="180"/>
      <c r="D623" s="180"/>
      <c r="E623" s="180"/>
      <c r="F623" s="180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</row>
    <row r="624">
      <c r="A624" s="180"/>
      <c r="B624" s="180"/>
      <c r="C624" s="180"/>
      <c r="D624" s="180"/>
      <c r="E624" s="180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</row>
    <row r="625">
      <c r="A625" s="180"/>
      <c r="B625" s="180"/>
      <c r="C625" s="180"/>
      <c r="D625" s="180"/>
      <c r="E625" s="180"/>
      <c r="F625" s="180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</row>
    <row r="626">
      <c r="A626" s="180"/>
      <c r="B626" s="180"/>
      <c r="C626" s="180"/>
      <c r="D626" s="180"/>
      <c r="E626" s="180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</row>
    <row r="627">
      <c r="A627" s="180"/>
      <c r="B627" s="180"/>
      <c r="C627" s="180"/>
      <c r="D627" s="180"/>
      <c r="E627" s="180"/>
      <c r="F627" s="180"/>
      <c r="G627" s="180"/>
      <c r="H627" s="180"/>
      <c r="I627" s="180"/>
      <c r="J627" s="180"/>
      <c r="K627" s="180"/>
      <c r="L627" s="180"/>
      <c r="M627" s="180"/>
      <c r="N627" s="180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  <c r="AA627" s="180"/>
    </row>
    <row r="628">
      <c r="A628" s="180"/>
      <c r="B628" s="180"/>
      <c r="C628" s="180"/>
      <c r="D628" s="180"/>
      <c r="E628" s="180"/>
      <c r="F628" s="180"/>
      <c r="G628" s="180"/>
      <c r="H628" s="180"/>
      <c r="I628" s="180"/>
      <c r="J628" s="180"/>
      <c r="K628" s="180"/>
      <c r="L628" s="180"/>
      <c r="M628" s="180"/>
      <c r="N628" s="180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  <c r="AA628" s="180"/>
    </row>
    <row r="629">
      <c r="A629" s="180"/>
      <c r="B629" s="180"/>
      <c r="C629" s="180"/>
      <c r="D629" s="180"/>
      <c r="E629" s="180"/>
      <c r="F629" s="180"/>
      <c r="G629" s="180"/>
      <c r="H629" s="180"/>
      <c r="I629" s="180"/>
      <c r="J629" s="180"/>
      <c r="K629" s="180"/>
      <c r="L629" s="180"/>
      <c r="M629" s="180"/>
      <c r="N629" s="180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  <c r="AA629" s="180"/>
    </row>
    <row r="630">
      <c r="A630" s="180"/>
      <c r="B630" s="180"/>
      <c r="C630" s="180"/>
      <c r="D630" s="180"/>
      <c r="E630" s="180"/>
      <c r="F630" s="180"/>
      <c r="G630" s="180"/>
      <c r="H630" s="180"/>
      <c r="I630" s="180"/>
      <c r="J630" s="180"/>
      <c r="K630" s="180"/>
      <c r="L630" s="180"/>
      <c r="M630" s="180"/>
      <c r="N630" s="180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  <c r="AA630" s="180"/>
    </row>
    <row r="631">
      <c r="A631" s="180"/>
      <c r="B631" s="180"/>
      <c r="C631" s="180"/>
      <c r="D631" s="180"/>
      <c r="E631" s="180"/>
      <c r="F631" s="180"/>
      <c r="G631" s="180"/>
      <c r="H631" s="180"/>
      <c r="I631" s="180"/>
      <c r="J631" s="180"/>
      <c r="K631" s="180"/>
      <c r="L631" s="180"/>
      <c r="M631" s="180"/>
      <c r="N631" s="180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  <c r="AA631" s="180"/>
    </row>
    <row r="632">
      <c r="A632" s="180"/>
      <c r="B632" s="180"/>
      <c r="C632" s="180"/>
      <c r="D632" s="180"/>
      <c r="E632" s="180"/>
      <c r="F632" s="180"/>
      <c r="G632" s="180"/>
      <c r="H632" s="180"/>
      <c r="I632" s="180"/>
      <c r="J632" s="180"/>
      <c r="K632" s="180"/>
      <c r="L632" s="180"/>
      <c r="M632" s="180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</row>
    <row r="633">
      <c r="A633" s="180"/>
      <c r="B633" s="180"/>
      <c r="C633" s="180"/>
      <c r="D633" s="180"/>
      <c r="E633" s="180"/>
      <c r="F633" s="180"/>
      <c r="G633" s="180"/>
      <c r="H633" s="180"/>
      <c r="I633" s="180"/>
      <c r="J633" s="180"/>
      <c r="K633" s="180"/>
      <c r="L633" s="180"/>
      <c r="M633" s="180"/>
      <c r="N633" s="180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  <c r="AA633" s="180"/>
    </row>
    <row r="634">
      <c r="A634" s="180"/>
      <c r="B634" s="180"/>
      <c r="C634" s="180"/>
      <c r="D634" s="180"/>
      <c r="E634" s="180"/>
      <c r="F634" s="180"/>
      <c r="G634" s="180"/>
      <c r="H634" s="180"/>
      <c r="I634" s="180"/>
      <c r="J634" s="180"/>
      <c r="K634" s="180"/>
      <c r="L634" s="180"/>
      <c r="M634" s="180"/>
      <c r="N634" s="180"/>
      <c r="O634" s="180"/>
      <c r="P634" s="180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  <c r="AA634" s="180"/>
    </row>
    <row r="635">
      <c r="A635" s="180"/>
      <c r="B635" s="180"/>
      <c r="C635" s="180"/>
      <c r="D635" s="180"/>
      <c r="E635" s="180"/>
      <c r="F635" s="180"/>
      <c r="G635" s="180"/>
      <c r="H635" s="180"/>
      <c r="I635" s="180"/>
      <c r="J635" s="180"/>
      <c r="K635" s="180"/>
      <c r="L635" s="180"/>
      <c r="M635" s="180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  <c r="AA635" s="180"/>
    </row>
    <row r="636">
      <c r="A636" s="180"/>
      <c r="B636" s="180"/>
      <c r="C636" s="180"/>
      <c r="D636" s="180"/>
      <c r="E636" s="180"/>
      <c r="F636" s="180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</row>
    <row r="637">
      <c r="A637" s="180"/>
      <c r="B637" s="180"/>
      <c r="C637" s="180"/>
      <c r="D637" s="180"/>
      <c r="E637" s="180"/>
      <c r="F637" s="180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</row>
    <row r="638">
      <c r="A638" s="180"/>
      <c r="B638" s="180"/>
      <c r="C638" s="180"/>
      <c r="D638" s="180"/>
      <c r="E638" s="180"/>
      <c r="F638" s="180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</row>
    <row r="639">
      <c r="A639" s="180"/>
      <c r="B639" s="180"/>
      <c r="C639" s="180"/>
      <c r="D639" s="180"/>
      <c r="E639" s="180"/>
      <c r="F639" s="180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</row>
    <row r="640">
      <c r="A640" s="180"/>
      <c r="B640" s="180"/>
      <c r="C640" s="180"/>
      <c r="D640" s="180"/>
      <c r="E640" s="180"/>
      <c r="F640" s="180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</row>
    <row r="641">
      <c r="A641" s="180"/>
      <c r="B641" s="180"/>
      <c r="C641" s="180"/>
      <c r="D641" s="180"/>
      <c r="E641" s="180"/>
      <c r="F641" s="180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</row>
    <row r="642">
      <c r="A642" s="180"/>
      <c r="B642" s="180"/>
      <c r="C642" s="180"/>
      <c r="D642" s="180"/>
      <c r="E642" s="180"/>
      <c r="F642" s="180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</row>
    <row r="643">
      <c r="A643" s="180"/>
      <c r="B643" s="180"/>
      <c r="C643" s="180"/>
      <c r="D643" s="180"/>
      <c r="E643" s="180"/>
      <c r="F643" s="180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</row>
    <row r="644">
      <c r="A644" s="180"/>
      <c r="B644" s="180"/>
      <c r="C644" s="180"/>
      <c r="D644" s="180"/>
      <c r="E644" s="180"/>
      <c r="F644" s="180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</row>
    <row r="645">
      <c r="A645" s="180"/>
      <c r="B645" s="180"/>
      <c r="C645" s="180"/>
      <c r="D645" s="180"/>
      <c r="E645" s="180"/>
      <c r="F645" s="180"/>
      <c r="G645" s="180"/>
      <c r="H645" s="180"/>
      <c r="I645" s="180"/>
      <c r="J645" s="180"/>
      <c r="K645" s="180"/>
      <c r="L645" s="180"/>
      <c r="M645" s="180"/>
      <c r="N645" s="180"/>
      <c r="O645" s="180"/>
      <c r="P645" s="180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  <c r="AA645" s="180"/>
    </row>
    <row r="646">
      <c r="A646" s="180"/>
      <c r="B646" s="180"/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</row>
    <row r="647">
      <c r="A647" s="180"/>
      <c r="B647" s="180"/>
      <c r="C647" s="180"/>
      <c r="D647" s="180"/>
      <c r="E647" s="180"/>
      <c r="F647" s="180"/>
      <c r="G647" s="180"/>
      <c r="H647" s="180"/>
      <c r="I647" s="180"/>
      <c r="J647" s="180"/>
      <c r="K647" s="180"/>
      <c r="L647" s="180"/>
      <c r="M647" s="180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</row>
    <row r="648">
      <c r="A648" s="180"/>
      <c r="B648" s="180"/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</row>
    <row r="649">
      <c r="A649" s="180"/>
      <c r="B649" s="180"/>
      <c r="C649" s="180"/>
      <c r="D649" s="180"/>
      <c r="E649" s="180"/>
      <c r="F649" s="180"/>
      <c r="G649" s="180"/>
      <c r="H649" s="180"/>
      <c r="I649" s="180"/>
      <c r="J649" s="180"/>
      <c r="K649" s="180"/>
      <c r="L649" s="180"/>
      <c r="M649" s="180"/>
      <c r="N649" s="180"/>
      <c r="O649" s="180"/>
      <c r="P649" s="180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  <c r="AA649" s="180"/>
    </row>
    <row r="650">
      <c r="A650" s="180"/>
      <c r="B650" s="180"/>
      <c r="C650" s="180"/>
      <c r="D650" s="180"/>
      <c r="E650" s="180"/>
      <c r="F650" s="180"/>
      <c r="G650" s="180"/>
      <c r="H650" s="180"/>
      <c r="I650" s="180"/>
      <c r="J650" s="180"/>
      <c r="K650" s="180"/>
      <c r="L650" s="180"/>
      <c r="M650" s="180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  <c r="AA650" s="180"/>
    </row>
    <row r="651">
      <c r="A651" s="180"/>
      <c r="B651" s="180"/>
      <c r="C651" s="180"/>
      <c r="D651" s="180"/>
      <c r="E651" s="180"/>
      <c r="F651" s="180"/>
      <c r="G651" s="180"/>
      <c r="H651" s="180"/>
      <c r="I651" s="180"/>
      <c r="J651" s="180"/>
      <c r="K651" s="180"/>
      <c r="L651" s="180"/>
      <c r="M651" s="180"/>
      <c r="N651" s="180"/>
      <c r="O651" s="180"/>
      <c r="P651" s="180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  <c r="AA651" s="180"/>
    </row>
    <row r="652">
      <c r="A652" s="180"/>
      <c r="B652" s="180"/>
      <c r="C652" s="180"/>
      <c r="D652" s="180"/>
      <c r="E652" s="180"/>
      <c r="F652" s="180"/>
      <c r="G652" s="180"/>
      <c r="H652" s="180"/>
      <c r="I652" s="180"/>
      <c r="J652" s="180"/>
      <c r="K652" s="180"/>
      <c r="L652" s="180"/>
      <c r="M652" s="180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  <c r="AA652" s="180"/>
    </row>
    <row r="653">
      <c r="A653" s="180"/>
      <c r="B653" s="180"/>
      <c r="C653" s="180"/>
      <c r="D653" s="180"/>
      <c r="E653" s="180"/>
      <c r="F653" s="180"/>
      <c r="G653" s="180"/>
      <c r="H653" s="180"/>
      <c r="I653" s="180"/>
      <c r="J653" s="180"/>
      <c r="K653" s="180"/>
      <c r="L653" s="180"/>
      <c r="M653" s="180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  <c r="AA653" s="180"/>
    </row>
    <row r="654">
      <c r="A654" s="180"/>
      <c r="B654" s="180"/>
      <c r="C654" s="180"/>
      <c r="D654" s="180"/>
      <c r="E654" s="180"/>
      <c r="F654" s="180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</row>
    <row r="655">
      <c r="A655" s="180"/>
      <c r="B655" s="180"/>
      <c r="C655" s="180"/>
      <c r="D655" s="180"/>
      <c r="E655" s="180"/>
      <c r="F655" s="180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</row>
    <row r="656">
      <c r="A656" s="180"/>
      <c r="B656" s="180"/>
      <c r="C656" s="180"/>
      <c r="D656" s="180"/>
      <c r="E656" s="180"/>
      <c r="F656" s="180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</row>
    <row r="657">
      <c r="A657" s="180"/>
      <c r="B657" s="18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</row>
    <row r="658">
      <c r="A658" s="180"/>
      <c r="B658" s="180"/>
      <c r="C658" s="180"/>
      <c r="D658" s="180"/>
      <c r="E658" s="180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</row>
    <row r="659">
      <c r="A659" s="180"/>
      <c r="B659" s="180"/>
      <c r="C659" s="180"/>
      <c r="D659" s="180"/>
      <c r="E659" s="180"/>
      <c r="F659" s="180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</row>
    <row r="660">
      <c r="A660" s="180"/>
      <c r="B660" s="180"/>
      <c r="C660" s="180"/>
      <c r="D660" s="180"/>
      <c r="E660" s="180"/>
      <c r="F660" s="180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</row>
    <row r="661">
      <c r="A661" s="180"/>
      <c r="B661" s="180"/>
      <c r="C661" s="180"/>
      <c r="D661" s="180"/>
      <c r="E661" s="180"/>
      <c r="F661" s="180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</row>
    <row r="662">
      <c r="A662" s="180"/>
      <c r="B662" s="180"/>
      <c r="C662" s="180"/>
      <c r="D662" s="180"/>
      <c r="E662" s="180"/>
      <c r="F662" s="180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</row>
    <row r="663">
      <c r="A663" s="180"/>
      <c r="B663" s="180"/>
      <c r="C663" s="180"/>
      <c r="D663" s="180"/>
      <c r="E663" s="180"/>
      <c r="F663" s="180"/>
      <c r="G663" s="180"/>
      <c r="H663" s="180"/>
      <c r="I663" s="180"/>
      <c r="J663" s="180"/>
      <c r="K663" s="180"/>
      <c r="L663" s="180"/>
      <c r="M663" s="180"/>
      <c r="N663" s="180"/>
      <c r="O663" s="180"/>
      <c r="P663" s="180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  <c r="AA663" s="180"/>
    </row>
    <row r="664">
      <c r="A664" s="180"/>
      <c r="B664" s="180"/>
      <c r="C664" s="180"/>
      <c r="D664" s="180"/>
      <c r="E664" s="180"/>
      <c r="F664" s="180"/>
      <c r="G664" s="180"/>
      <c r="H664" s="180"/>
      <c r="I664" s="180"/>
      <c r="J664" s="180"/>
      <c r="K664" s="180"/>
      <c r="L664" s="180"/>
      <c r="M664" s="180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  <c r="AA664" s="180"/>
    </row>
    <row r="665">
      <c r="A665" s="180"/>
      <c r="B665" s="180"/>
      <c r="C665" s="180"/>
      <c r="D665" s="180"/>
      <c r="E665" s="180"/>
      <c r="F665" s="180"/>
      <c r="G665" s="180"/>
      <c r="H665" s="180"/>
      <c r="I665" s="180"/>
      <c r="J665" s="180"/>
      <c r="K665" s="180"/>
      <c r="L665" s="180"/>
      <c r="M665" s="180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  <c r="AA665" s="180"/>
    </row>
    <row r="666">
      <c r="A666" s="180"/>
      <c r="B666" s="180"/>
      <c r="C666" s="180"/>
      <c r="D666" s="180"/>
      <c r="E666" s="180"/>
      <c r="F666" s="180"/>
      <c r="G666" s="180"/>
      <c r="H666" s="180"/>
      <c r="I666" s="180"/>
      <c r="J666" s="180"/>
      <c r="K666" s="180"/>
      <c r="L666" s="180"/>
      <c r="M666" s="180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  <c r="AA666" s="180"/>
    </row>
    <row r="667">
      <c r="A667" s="180"/>
      <c r="B667" s="180"/>
      <c r="C667" s="180"/>
      <c r="D667" s="180"/>
      <c r="E667" s="180"/>
      <c r="F667" s="180"/>
      <c r="G667" s="180"/>
      <c r="H667" s="180"/>
      <c r="I667" s="180"/>
      <c r="J667" s="180"/>
      <c r="K667" s="180"/>
      <c r="L667" s="180"/>
      <c r="M667" s="180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  <c r="AA667" s="180"/>
    </row>
    <row r="668">
      <c r="A668" s="180"/>
      <c r="B668" s="180"/>
      <c r="C668" s="180"/>
      <c r="D668" s="180"/>
      <c r="E668" s="180"/>
      <c r="F668" s="180"/>
      <c r="G668" s="180"/>
      <c r="H668" s="180"/>
      <c r="I668" s="180"/>
      <c r="J668" s="180"/>
      <c r="K668" s="180"/>
      <c r="L668" s="180"/>
      <c r="M668" s="180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  <c r="AA668" s="180"/>
    </row>
    <row r="669">
      <c r="A669" s="180"/>
      <c r="B669" s="180"/>
      <c r="C669" s="180"/>
      <c r="D669" s="180"/>
      <c r="E669" s="180"/>
      <c r="F669" s="180"/>
      <c r="G669" s="180"/>
      <c r="H669" s="180"/>
      <c r="I669" s="180"/>
      <c r="J669" s="180"/>
      <c r="K669" s="180"/>
      <c r="L669" s="180"/>
      <c r="M669" s="180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  <c r="AA669" s="180"/>
    </row>
    <row r="670">
      <c r="A670" s="180"/>
      <c r="B670" s="180"/>
      <c r="C670" s="180"/>
      <c r="D670" s="180"/>
      <c r="E670" s="180"/>
      <c r="F670" s="180"/>
      <c r="G670" s="180"/>
      <c r="H670" s="180"/>
      <c r="I670" s="180"/>
      <c r="J670" s="180"/>
      <c r="K670" s="180"/>
      <c r="L670" s="180"/>
      <c r="M670" s="180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  <c r="AA670" s="180"/>
    </row>
    <row r="671">
      <c r="A671" s="180"/>
      <c r="B671" s="180"/>
      <c r="C671" s="180"/>
      <c r="D671" s="180"/>
      <c r="E671" s="180"/>
      <c r="F671" s="180"/>
      <c r="G671" s="180"/>
      <c r="H671" s="180"/>
      <c r="I671" s="180"/>
      <c r="J671" s="180"/>
      <c r="K671" s="180"/>
      <c r="L671" s="180"/>
      <c r="M671" s="180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  <c r="AA671" s="180"/>
    </row>
    <row r="672">
      <c r="A672" s="180"/>
      <c r="B672" s="180"/>
      <c r="C672" s="180"/>
      <c r="D672" s="180"/>
      <c r="E672" s="180"/>
      <c r="F672" s="180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</row>
    <row r="673">
      <c r="A673" s="180"/>
      <c r="B673" s="180"/>
      <c r="C673" s="180"/>
      <c r="D673" s="180"/>
      <c r="E673" s="180"/>
      <c r="F673" s="180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</row>
    <row r="674">
      <c r="A674" s="180"/>
      <c r="B674" s="180"/>
      <c r="C674" s="180"/>
      <c r="D674" s="180"/>
      <c r="E674" s="180"/>
      <c r="F674" s="180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</row>
    <row r="675">
      <c r="A675" s="180"/>
      <c r="B675" s="180"/>
      <c r="C675" s="180"/>
      <c r="D675" s="180"/>
      <c r="E675" s="180"/>
      <c r="F675" s="180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</row>
    <row r="676">
      <c r="A676" s="180"/>
      <c r="B676" s="180"/>
      <c r="C676" s="180"/>
      <c r="D676" s="180"/>
      <c r="E676" s="180"/>
      <c r="F676" s="180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</row>
    <row r="677">
      <c r="A677" s="180"/>
      <c r="B677" s="180"/>
      <c r="C677" s="180"/>
      <c r="D677" s="180"/>
      <c r="E677" s="180"/>
      <c r="F677" s="180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</row>
    <row r="678">
      <c r="A678" s="180"/>
      <c r="B678" s="180"/>
      <c r="C678" s="180"/>
      <c r="D678" s="180"/>
      <c r="E678" s="180"/>
      <c r="F678" s="180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</row>
    <row r="679">
      <c r="A679" s="180"/>
      <c r="B679" s="180"/>
      <c r="C679" s="180"/>
      <c r="D679" s="180"/>
      <c r="E679" s="180"/>
      <c r="F679" s="180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</row>
    <row r="680">
      <c r="A680" s="180"/>
      <c r="B680" s="180"/>
      <c r="C680" s="180"/>
      <c r="D680" s="180"/>
      <c r="E680" s="180"/>
      <c r="F680" s="180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</row>
    <row r="681">
      <c r="A681" s="180"/>
      <c r="B681" s="180"/>
      <c r="C681" s="180"/>
      <c r="D681" s="180"/>
      <c r="E681" s="180"/>
      <c r="F681" s="180"/>
      <c r="G681" s="180"/>
      <c r="H681" s="180"/>
      <c r="I681" s="180"/>
      <c r="J681" s="180"/>
      <c r="K681" s="180"/>
      <c r="L681" s="180"/>
      <c r="M681" s="180"/>
      <c r="N681" s="180"/>
      <c r="O681" s="180"/>
      <c r="P681" s="180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  <c r="AA681" s="180"/>
    </row>
    <row r="682">
      <c r="A682" s="180"/>
      <c r="B682" s="180"/>
      <c r="C682" s="180"/>
      <c r="D682" s="180"/>
      <c r="E682" s="180"/>
      <c r="F682" s="180"/>
      <c r="G682" s="180"/>
      <c r="H682" s="180"/>
      <c r="I682" s="180"/>
      <c r="J682" s="180"/>
      <c r="K682" s="180"/>
      <c r="L682" s="180"/>
      <c r="M682" s="180"/>
      <c r="N682" s="180"/>
      <c r="O682" s="180"/>
      <c r="P682" s="180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  <c r="AA682" s="180"/>
    </row>
    <row r="683">
      <c r="A683" s="180"/>
      <c r="B683" s="180"/>
      <c r="C683" s="180"/>
      <c r="D683" s="180"/>
      <c r="E683" s="180"/>
      <c r="F683" s="180"/>
      <c r="G683" s="180"/>
      <c r="H683" s="180"/>
      <c r="I683" s="180"/>
      <c r="J683" s="180"/>
      <c r="K683" s="180"/>
      <c r="L683" s="180"/>
      <c r="M683" s="180"/>
      <c r="N683" s="180"/>
      <c r="O683" s="180"/>
      <c r="P683" s="180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  <c r="AA683" s="180"/>
    </row>
    <row r="684">
      <c r="A684" s="180"/>
      <c r="B684" s="180"/>
      <c r="C684" s="180"/>
      <c r="D684" s="180"/>
      <c r="E684" s="180"/>
      <c r="F684" s="180"/>
      <c r="G684" s="180"/>
      <c r="H684" s="180"/>
      <c r="I684" s="180"/>
      <c r="J684" s="180"/>
      <c r="K684" s="180"/>
      <c r="L684" s="180"/>
      <c r="M684" s="180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  <c r="AA684" s="180"/>
    </row>
    <row r="685">
      <c r="A685" s="180"/>
      <c r="B685" s="180"/>
      <c r="C685" s="180"/>
      <c r="D685" s="180"/>
      <c r="E685" s="180"/>
      <c r="F685" s="180"/>
      <c r="G685" s="180"/>
      <c r="H685" s="180"/>
      <c r="I685" s="180"/>
      <c r="J685" s="180"/>
      <c r="K685" s="180"/>
      <c r="L685" s="180"/>
      <c r="M685" s="180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  <c r="AA685" s="180"/>
    </row>
    <row r="686">
      <c r="A686" s="180"/>
      <c r="B686" s="180"/>
      <c r="C686" s="180"/>
      <c r="D686" s="180"/>
      <c r="E686" s="180"/>
      <c r="F686" s="180"/>
      <c r="G686" s="180"/>
      <c r="H686" s="180"/>
      <c r="I686" s="180"/>
      <c r="J686" s="180"/>
      <c r="K686" s="180"/>
      <c r="L686" s="180"/>
      <c r="M686" s="180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  <c r="AA686" s="180"/>
    </row>
    <row r="687">
      <c r="A687" s="180"/>
      <c r="B687" s="180"/>
      <c r="C687" s="180"/>
      <c r="D687" s="180"/>
      <c r="E687" s="180"/>
      <c r="F687" s="180"/>
      <c r="G687" s="180"/>
      <c r="H687" s="180"/>
      <c r="I687" s="180"/>
      <c r="J687" s="180"/>
      <c r="K687" s="180"/>
      <c r="L687" s="180"/>
      <c r="M687" s="180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  <c r="AA687" s="180"/>
    </row>
    <row r="688">
      <c r="A688" s="180"/>
      <c r="B688" s="180"/>
      <c r="C688" s="180"/>
      <c r="D688" s="180"/>
      <c r="E688" s="180"/>
      <c r="F688" s="180"/>
      <c r="G688" s="180"/>
      <c r="H688" s="180"/>
      <c r="I688" s="180"/>
      <c r="J688" s="180"/>
      <c r="K688" s="180"/>
      <c r="L688" s="180"/>
      <c r="M688" s="180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  <c r="AA688" s="180"/>
    </row>
    <row r="689">
      <c r="A689" s="180"/>
      <c r="B689" s="180"/>
      <c r="C689" s="180"/>
      <c r="D689" s="180"/>
      <c r="E689" s="180"/>
      <c r="F689" s="180"/>
      <c r="G689" s="180"/>
      <c r="H689" s="180"/>
      <c r="I689" s="180"/>
      <c r="J689" s="180"/>
      <c r="K689" s="180"/>
      <c r="L689" s="180"/>
      <c r="M689" s="180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  <c r="AA689" s="180"/>
    </row>
    <row r="690">
      <c r="A690" s="180"/>
      <c r="B690" s="180"/>
      <c r="C690" s="180"/>
      <c r="D690" s="180"/>
      <c r="E690" s="180"/>
      <c r="F690" s="180"/>
      <c r="G690" s="180"/>
      <c r="H690" s="180"/>
      <c r="I690" s="180"/>
      <c r="J690" s="180"/>
      <c r="K690" s="180"/>
      <c r="L690" s="180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  <c r="AA690" s="180"/>
    </row>
    <row r="691">
      <c r="A691" s="180"/>
      <c r="B691" s="180"/>
      <c r="C691" s="180"/>
      <c r="D691" s="180"/>
      <c r="E691" s="180"/>
      <c r="F691" s="180"/>
      <c r="G691" s="180"/>
      <c r="H691" s="180"/>
      <c r="I691" s="180"/>
      <c r="J691" s="180"/>
      <c r="K691" s="180"/>
      <c r="L691" s="180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  <c r="AA691" s="180"/>
    </row>
    <row r="692">
      <c r="A692" s="180"/>
      <c r="B692" s="180"/>
      <c r="C692" s="180"/>
      <c r="D692" s="180"/>
      <c r="E692" s="180"/>
      <c r="F692" s="180"/>
      <c r="G692" s="180"/>
      <c r="H692" s="180"/>
      <c r="I692" s="180"/>
      <c r="J692" s="180"/>
      <c r="K692" s="180"/>
      <c r="L692" s="180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  <c r="AA692" s="180"/>
    </row>
    <row r="693">
      <c r="A693" s="180"/>
      <c r="B693" s="180"/>
      <c r="C693" s="180"/>
      <c r="D693" s="180"/>
      <c r="E693" s="180"/>
      <c r="F693" s="180"/>
      <c r="G693" s="180"/>
      <c r="H693" s="180"/>
      <c r="I693" s="180"/>
      <c r="J693" s="180"/>
      <c r="K693" s="180"/>
      <c r="L693" s="180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  <c r="AA693" s="180"/>
    </row>
    <row r="694">
      <c r="A694" s="180"/>
      <c r="B694" s="180"/>
      <c r="C694" s="180"/>
      <c r="D694" s="180"/>
      <c r="E694" s="180"/>
      <c r="F694" s="180"/>
      <c r="G694" s="180"/>
      <c r="H694" s="180"/>
      <c r="I694" s="180"/>
      <c r="J694" s="180"/>
      <c r="K694" s="180"/>
      <c r="L694" s="180"/>
      <c r="M694" s="180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  <c r="AA694" s="180"/>
    </row>
    <row r="695">
      <c r="A695" s="180"/>
      <c r="B695" s="180"/>
      <c r="C695" s="180"/>
      <c r="D695" s="180"/>
      <c r="E695" s="180"/>
      <c r="F695" s="180"/>
      <c r="G695" s="180"/>
      <c r="H695" s="180"/>
      <c r="I695" s="180"/>
      <c r="J695" s="180"/>
      <c r="K695" s="180"/>
      <c r="L695" s="180"/>
      <c r="M695" s="180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  <c r="AA695" s="180"/>
    </row>
    <row r="696">
      <c r="A696" s="180"/>
      <c r="B696" s="180"/>
      <c r="C696" s="180"/>
      <c r="D696" s="180"/>
      <c r="E696" s="180"/>
      <c r="F696" s="180"/>
      <c r="G696" s="180"/>
      <c r="H696" s="180"/>
      <c r="I696" s="180"/>
      <c r="J696" s="180"/>
      <c r="K696" s="180"/>
      <c r="L696" s="180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  <c r="AA696" s="180"/>
    </row>
    <row r="697">
      <c r="A697" s="180"/>
      <c r="B697" s="180"/>
      <c r="C697" s="180"/>
      <c r="D697" s="180"/>
      <c r="E697" s="180"/>
      <c r="F697" s="180"/>
      <c r="G697" s="180"/>
      <c r="H697" s="180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</row>
    <row r="698">
      <c r="A698" s="180"/>
      <c r="B698" s="180"/>
      <c r="C698" s="180"/>
      <c r="D698" s="180"/>
      <c r="E698" s="180"/>
      <c r="F698" s="180"/>
      <c r="G698" s="180"/>
      <c r="H698" s="180"/>
      <c r="I698" s="180"/>
      <c r="J698" s="180"/>
      <c r="K698" s="180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</row>
    <row r="699">
      <c r="A699" s="180"/>
      <c r="B699" s="180"/>
      <c r="C699" s="180"/>
      <c r="D699" s="180"/>
      <c r="E699" s="180"/>
      <c r="F699" s="180"/>
      <c r="G699" s="180"/>
      <c r="H699" s="180"/>
      <c r="I699" s="180"/>
      <c r="J699" s="180"/>
      <c r="K699" s="180"/>
      <c r="L699" s="180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  <c r="AA699" s="180"/>
    </row>
    <row r="700">
      <c r="A700" s="180"/>
      <c r="B700" s="180"/>
      <c r="C700" s="180"/>
      <c r="D700" s="180"/>
      <c r="E700" s="180"/>
      <c r="F700" s="180"/>
      <c r="G700" s="180"/>
      <c r="H700" s="180"/>
      <c r="I700" s="180"/>
      <c r="J700" s="180"/>
      <c r="K700" s="180"/>
      <c r="L700" s="180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  <c r="AA700" s="180"/>
    </row>
    <row r="701">
      <c r="A701" s="180"/>
      <c r="B701" s="180"/>
      <c r="C701" s="180"/>
      <c r="D701" s="180"/>
      <c r="E701" s="180"/>
      <c r="F701" s="180"/>
      <c r="G701" s="180"/>
      <c r="H701" s="180"/>
      <c r="I701" s="180"/>
      <c r="J701" s="180"/>
      <c r="K701" s="180"/>
      <c r="L701" s="180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  <c r="AA701" s="180"/>
    </row>
    <row r="702">
      <c r="A702" s="180"/>
      <c r="B702" s="180"/>
      <c r="C702" s="180"/>
      <c r="D702" s="180"/>
      <c r="E702" s="180"/>
      <c r="F702" s="180"/>
      <c r="G702" s="180"/>
      <c r="H702" s="180"/>
      <c r="I702" s="180"/>
      <c r="J702" s="180"/>
      <c r="K702" s="180"/>
      <c r="L702" s="180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</row>
    <row r="703">
      <c r="A703" s="180"/>
      <c r="B703" s="180"/>
      <c r="C703" s="180"/>
      <c r="D703" s="180"/>
      <c r="E703" s="180"/>
      <c r="F703" s="180"/>
      <c r="G703" s="180"/>
      <c r="H703" s="180"/>
      <c r="I703" s="180"/>
      <c r="J703" s="180"/>
      <c r="K703" s="180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</row>
    <row r="704">
      <c r="A704" s="180"/>
      <c r="B704" s="180"/>
      <c r="C704" s="180"/>
      <c r="D704" s="180"/>
      <c r="E704" s="180"/>
      <c r="F704" s="180"/>
      <c r="G704" s="180"/>
      <c r="H704" s="180"/>
      <c r="I704" s="180"/>
      <c r="J704" s="180"/>
      <c r="K704" s="180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  <c r="AA704" s="180"/>
    </row>
    <row r="705">
      <c r="A705" s="180"/>
      <c r="B705" s="180"/>
      <c r="C705" s="180"/>
      <c r="D705" s="180"/>
      <c r="E705" s="180"/>
      <c r="F705" s="180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  <c r="AA705" s="180"/>
    </row>
    <row r="706">
      <c r="A706" s="180"/>
      <c r="B706" s="180"/>
      <c r="C706" s="180"/>
      <c r="D706" s="180"/>
      <c r="E706" s="180"/>
      <c r="F706" s="180"/>
      <c r="G706" s="180"/>
      <c r="H706" s="180"/>
      <c r="I706" s="180"/>
      <c r="J706" s="180"/>
      <c r="K706" s="180"/>
      <c r="L706" s="180"/>
      <c r="M706" s="180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  <c r="AA706" s="180"/>
    </row>
    <row r="707">
      <c r="A707" s="180"/>
      <c r="B707" s="180"/>
      <c r="C707" s="180"/>
      <c r="D707" s="180"/>
      <c r="E707" s="180"/>
      <c r="F707" s="180"/>
      <c r="G707" s="180"/>
      <c r="H707" s="180"/>
      <c r="I707" s="180"/>
      <c r="J707" s="180"/>
      <c r="K707" s="180"/>
      <c r="L707" s="180"/>
      <c r="M707" s="180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  <c r="AA707" s="180"/>
    </row>
    <row r="708">
      <c r="A708" s="180"/>
      <c r="B708" s="180"/>
      <c r="C708" s="180"/>
      <c r="D708" s="180"/>
      <c r="E708" s="180"/>
      <c r="F708" s="180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</row>
    <row r="709">
      <c r="A709" s="180"/>
      <c r="B709" s="180"/>
      <c r="C709" s="180"/>
      <c r="D709" s="180"/>
      <c r="E709" s="180"/>
      <c r="F709" s="180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</row>
    <row r="710">
      <c r="A710" s="180"/>
      <c r="B710" s="180"/>
      <c r="C710" s="180"/>
      <c r="D710" s="180"/>
      <c r="E710" s="180"/>
      <c r="F710" s="180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</row>
    <row r="711">
      <c r="A711" s="180"/>
      <c r="B711" s="180"/>
      <c r="C711" s="180"/>
      <c r="D711" s="180"/>
      <c r="E711" s="180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</row>
    <row r="712">
      <c r="A712" s="180"/>
      <c r="B712" s="180"/>
      <c r="C712" s="180"/>
      <c r="D712" s="180"/>
      <c r="E712" s="180"/>
      <c r="F712" s="180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</row>
    <row r="713">
      <c r="A713" s="180"/>
      <c r="B713" s="180"/>
      <c r="C713" s="180"/>
      <c r="D713" s="180"/>
      <c r="E713" s="180"/>
      <c r="F713" s="180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</row>
    <row r="714">
      <c r="A714" s="180"/>
      <c r="B714" s="180"/>
      <c r="C714" s="180"/>
      <c r="D714" s="180"/>
      <c r="E714" s="180"/>
      <c r="F714" s="180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</row>
    <row r="715">
      <c r="A715" s="180"/>
      <c r="B715" s="180"/>
      <c r="C715" s="180"/>
      <c r="D715" s="180"/>
      <c r="E715" s="180"/>
      <c r="F715" s="180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</row>
    <row r="716">
      <c r="A716" s="180"/>
      <c r="B716" s="180"/>
      <c r="C716" s="180"/>
      <c r="D716" s="180"/>
      <c r="E716" s="180"/>
      <c r="F716" s="180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</row>
    <row r="717">
      <c r="A717" s="180"/>
      <c r="B717" s="180"/>
      <c r="C717" s="180"/>
      <c r="D717" s="180"/>
      <c r="E717" s="180"/>
      <c r="F717" s="180"/>
      <c r="G717" s="180"/>
      <c r="H717" s="180"/>
      <c r="I717" s="180"/>
      <c r="J717" s="180"/>
      <c r="K717" s="180"/>
      <c r="L717" s="180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  <c r="AA717" s="180"/>
    </row>
    <row r="718">
      <c r="A718" s="180"/>
      <c r="B718" s="180"/>
      <c r="C718" s="180"/>
      <c r="D718" s="180"/>
      <c r="E718" s="180"/>
      <c r="F718" s="180"/>
      <c r="G718" s="180"/>
      <c r="H718" s="180"/>
      <c r="I718" s="180"/>
      <c r="J718" s="180"/>
      <c r="K718" s="180"/>
      <c r="L718" s="180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  <c r="AA718" s="180"/>
    </row>
    <row r="719">
      <c r="A719" s="180"/>
      <c r="B719" s="180"/>
      <c r="C719" s="180"/>
      <c r="D719" s="180"/>
      <c r="E719" s="180"/>
      <c r="F719" s="180"/>
      <c r="G719" s="180"/>
      <c r="H719" s="180"/>
      <c r="I719" s="180"/>
      <c r="J719" s="180"/>
      <c r="K719" s="180"/>
      <c r="L719" s="180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</row>
    <row r="720">
      <c r="A720" s="180"/>
      <c r="B720" s="180"/>
      <c r="C720" s="180"/>
      <c r="D720" s="180"/>
      <c r="E720" s="180"/>
      <c r="F720" s="180"/>
      <c r="G720" s="180"/>
      <c r="H720" s="180"/>
      <c r="I720" s="180"/>
      <c r="J720" s="180"/>
      <c r="K720" s="180"/>
      <c r="L720" s="180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</row>
    <row r="721">
      <c r="A721" s="180"/>
      <c r="B721" s="180"/>
      <c r="C721" s="180"/>
      <c r="D721" s="180"/>
      <c r="E721" s="180"/>
      <c r="F721" s="180"/>
      <c r="G721" s="180"/>
      <c r="H721" s="180"/>
      <c r="I721" s="180"/>
      <c r="J721" s="180"/>
      <c r="K721" s="180"/>
      <c r="L721" s="180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</row>
    <row r="722">
      <c r="A722" s="180"/>
      <c r="B722" s="180"/>
      <c r="C722" s="180"/>
      <c r="D722" s="180"/>
      <c r="E722" s="180"/>
      <c r="F722" s="180"/>
      <c r="G722" s="180"/>
      <c r="H722" s="180"/>
      <c r="I722" s="180"/>
      <c r="J722" s="180"/>
      <c r="K722" s="180"/>
      <c r="L722" s="180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</row>
    <row r="723">
      <c r="A723" s="180"/>
      <c r="B723" s="180"/>
      <c r="C723" s="180"/>
      <c r="D723" s="180"/>
      <c r="E723" s="180"/>
      <c r="F723" s="180"/>
      <c r="G723" s="180"/>
      <c r="H723" s="180"/>
      <c r="I723" s="180"/>
      <c r="J723" s="180"/>
      <c r="K723" s="180"/>
      <c r="L723" s="180"/>
      <c r="M723" s="180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  <c r="AA723" s="180"/>
    </row>
    <row r="724">
      <c r="A724" s="180"/>
      <c r="B724" s="180"/>
      <c r="C724" s="180"/>
      <c r="D724" s="180"/>
      <c r="E724" s="180"/>
      <c r="F724" s="180"/>
      <c r="G724" s="180"/>
      <c r="H724" s="180"/>
      <c r="I724" s="180"/>
      <c r="J724" s="180"/>
      <c r="K724" s="180"/>
      <c r="L724" s="180"/>
      <c r="M724" s="180"/>
      <c r="N724" s="180"/>
      <c r="O724" s="180"/>
      <c r="P724" s="180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  <c r="AA724" s="180"/>
    </row>
    <row r="725">
      <c r="A725" s="180"/>
      <c r="B725" s="180"/>
      <c r="C725" s="180"/>
      <c r="D725" s="180"/>
      <c r="E725" s="180"/>
      <c r="F725" s="180"/>
      <c r="G725" s="180"/>
      <c r="H725" s="180"/>
      <c r="I725" s="180"/>
      <c r="J725" s="180"/>
      <c r="K725" s="180"/>
      <c r="L725" s="180"/>
      <c r="M725" s="180"/>
      <c r="N725" s="180"/>
      <c r="O725" s="180"/>
      <c r="P725" s="180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  <c r="AA725" s="180"/>
    </row>
    <row r="726">
      <c r="A726" s="180"/>
      <c r="B726" s="180"/>
      <c r="C726" s="180"/>
      <c r="D726" s="180"/>
      <c r="E726" s="180"/>
      <c r="F726" s="180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</row>
    <row r="727">
      <c r="A727" s="180"/>
      <c r="B727" s="180"/>
      <c r="C727" s="180"/>
      <c r="D727" s="180"/>
      <c r="E727" s="180"/>
      <c r="F727" s="180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</row>
    <row r="728">
      <c r="A728" s="180"/>
      <c r="B728" s="180"/>
      <c r="C728" s="180"/>
      <c r="D728" s="180"/>
      <c r="E728" s="180"/>
      <c r="F728" s="180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</row>
    <row r="729">
      <c r="A729" s="180"/>
      <c r="B729" s="180"/>
      <c r="C729" s="180"/>
      <c r="D729" s="180"/>
      <c r="E729" s="180"/>
      <c r="F729" s="180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</row>
    <row r="730">
      <c r="A730" s="180"/>
      <c r="B730" s="180"/>
      <c r="C730" s="180"/>
      <c r="D730" s="180"/>
      <c r="E730" s="180"/>
      <c r="F730" s="180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</row>
    <row r="731">
      <c r="A731" s="180"/>
      <c r="B731" s="180"/>
      <c r="C731" s="180"/>
      <c r="D731" s="180"/>
      <c r="E731" s="180"/>
      <c r="F731" s="180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</row>
    <row r="732">
      <c r="A732" s="180"/>
      <c r="B732" s="180"/>
      <c r="C732" s="180"/>
      <c r="D732" s="180"/>
      <c r="E732" s="180"/>
      <c r="F732" s="180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</row>
    <row r="733">
      <c r="A733" s="180"/>
      <c r="B733" s="180"/>
      <c r="C733" s="180"/>
      <c r="D733" s="180"/>
      <c r="E733" s="180"/>
      <c r="F733" s="180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</row>
    <row r="734">
      <c r="A734" s="180"/>
      <c r="B734" s="180"/>
      <c r="C734" s="180"/>
      <c r="D734" s="180"/>
      <c r="E734" s="180"/>
      <c r="F734" s="180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</row>
    <row r="735">
      <c r="A735" s="180"/>
      <c r="B735" s="180"/>
      <c r="C735" s="180"/>
      <c r="D735" s="180"/>
      <c r="E735" s="180"/>
      <c r="F735" s="180"/>
      <c r="G735" s="180"/>
      <c r="H735" s="180"/>
      <c r="I735" s="180"/>
      <c r="J735" s="180"/>
      <c r="K735" s="180"/>
      <c r="L735" s="180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  <c r="AA735" s="180"/>
    </row>
    <row r="736">
      <c r="A736" s="180"/>
      <c r="B736" s="180"/>
      <c r="C736" s="180"/>
      <c r="D736" s="180"/>
      <c r="E736" s="180"/>
      <c r="F736" s="180"/>
      <c r="G736" s="180"/>
      <c r="H736" s="180"/>
      <c r="I736" s="180"/>
      <c r="J736" s="180"/>
      <c r="K736" s="180"/>
      <c r="L736" s="180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  <c r="AA736" s="180"/>
    </row>
    <row r="737">
      <c r="A737" s="180"/>
      <c r="B737" s="180"/>
      <c r="C737" s="180"/>
      <c r="D737" s="180"/>
      <c r="E737" s="180"/>
      <c r="F737" s="180"/>
      <c r="G737" s="180"/>
      <c r="H737" s="180"/>
      <c r="I737" s="180"/>
      <c r="J737" s="180"/>
      <c r="K737" s="180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  <c r="AA737" s="180"/>
    </row>
    <row r="738">
      <c r="A738" s="180"/>
      <c r="B738" s="180"/>
      <c r="C738" s="180"/>
      <c r="D738" s="180"/>
      <c r="E738" s="180"/>
      <c r="F738" s="180"/>
      <c r="G738" s="180"/>
      <c r="H738" s="180"/>
      <c r="I738" s="180"/>
      <c r="J738" s="180"/>
      <c r="K738" s="180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  <c r="AA738" s="180"/>
    </row>
    <row r="739">
      <c r="A739" s="180"/>
      <c r="B739" s="180"/>
      <c r="C739" s="180"/>
      <c r="D739" s="180"/>
      <c r="E739" s="180"/>
      <c r="F739" s="180"/>
      <c r="G739" s="180"/>
      <c r="H739" s="180"/>
      <c r="I739" s="180"/>
      <c r="J739" s="180"/>
      <c r="K739" s="180"/>
      <c r="L739" s="180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  <c r="AA739" s="180"/>
    </row>
    <row r="740">
      <c r="A740" s="180"/>
      <c r="B740" s="180"/>
      <c r="C740" s="180"/>
      <c r="D740" s="180"/>
      <c r="E740" s="180"/>
      <c r="F740" s="180"/>
      <c r="G740" s="180"/>
      <c r="H740" s="180"/>
      <c r="I740" s="180"/>
      <c r="J740" s="180"/>
      <c r="K740" s="180"/>
      <c r="L740" s="180"/>
      <c r="M740" s="180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  <c r="AA740" s="180"/>
    </row>
    <row r="741">
      <c r="A741" s="180"/>
      <c r="B741" s="180"/>
      <c r="C741" s="180"/>
      <c r="D741" s="180"/>
      <c r="E741" s="180"/>
      <c r="F741" s="180"/>
      <c r="G741" s="180"/>
      <c r="H741" s="180"/>
      <c r="I741" s="180"/>
      <c r="J741" s="180"/>
      <c r="K741" s="180"/>
      <c r="L741" s="180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  <c r="AA741" s="180"/>
    </row>
    <row r="742">
      <c r="A742" s="180"/>
      <c r="B742" s="180"/>
      <c r="C742" s="180"/>
      <c r="D742" s="180"/>
      <c r="E742" s="180"/>
      <c r="F742" s="180"/>
      <c r="G742" s="180"/>
      <c r="H742" s="180"/>
      <c r="I742" s="180"/>
      <c r="J742" s="180"/>
      <c r="K742" s="180"/>
      <c r="L742" s="180"/>
      <c r="M742" s="180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  <c r="AA742" s="180"/>
    </row>
    <row r="743">
      <c r="A743" s="180"/>
      <c r="B743" s="180"/>
      <c r="C743" s="180"/>
      <c r="D743" s="180"/>
      <c r="E743" s="180"/>
      <c r="F743" s="180"/>
      <c r="G743" s="180"/>
      <c r="H743" s="180"/>
      <c r="I743" s="180"/>
      <c r="J743" s="180"/>
      <c r="K743" s="180"/>
      <c r="L743" s="180"/>
      <c r="M743" s="180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  <c r="AA743" s="180"/>
    </row>
    <row r="744">
      <c r="A744" s="180"/>
      <c r="B744" s="180"/>
      <c r="C744" s="180"/>
      <c r="D744" s="180"/>
      <c r="E744" s="180"/>
      <c r="F744" s="180"/>
      <c r="G744" s="180"/>
      <c r="H744" s="180"/>
      <c r="I744" s="180"/>
      <c r="J744" s="180"/>
      <c r="K744" s="180"/>
      <c r="L744" s="180"/>
      <c r="M744" s="180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</row>
    <row r="745">
      <c r="A745" s="180"/>
      <c r="B745" s="180"/>
      <c r="C745" s="180"/>
      <c r="D745" s="180"/>
      <c r="E745" s="180"/>
      <c r="F745" s="180"/>
      <c r="G745" s="180"/>
      <c r="H745" s="180"/>
      <c r="I745" s="180"/>
      <c r="J745" s="180"/>
      <c r="K745" s="180"/>
      <c r="L745" s="180"/>
      <c r="M745" s="180"/>
      <c r="N745" s="180"/>
      <c r="O745" s="180"/>
      <c r="P745" s="180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</row>
    <row r="746">
      <c r="A746" s="180"/>
      <c r="B746" s="180"/>
      <c r="C746" s="180"/>
      <c r="D746" s="180"/>
      <c r="E746" s="180"/>
      <c r="F746" s="180"/>
      <c r="G746" s="180"/>
      <c r="H746" s="180"/>
      <c r="I746" s="180"/>
      <c r="J746" s="180"/>
      <c r="K746" s="180"/>
      <c r="L746" s="180"/>
      <c r="M746" s="180"/>
      <c r="N746" s="180"/>
      <c r="O746" s="180"/>
      <c r="P746" s="180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</row>
    <row r="747">
      <c r="A747" s="180"/>
      <c r="B747" s="180"/>
      <c r="C747" s="180"/>
      <c r="D747" s="180"/>
      <c r="E747" s="180"/>
      <c r="F747" s="180"/>
      <c r="G747" s="180"/>
      <c r="H747" s="180"/>
      <c r="I747" s="180"/>
      <c r="J747" s="180"/>
      <c r="K747" s="180"/>
      <c r="L747" s="180"/>
      <c r="M747" s="180"/>
      <c r="N747" s="180"/>
      <c r="O747" s="180"/>
      <c r="P747" s="180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</row>
    <row r="748">
      <c r="A748" s="180"/>
      <c r="B748" s="180"/>
      <c r="C748" s="180"/>
      <c r="D748" s="180"/>
      <c r="E748" s="180"/>
      <c r="F748" s="180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</row>
    <row r="749">
      <c r="A749" s="180"/>
      <c r="B749" s="180"/>
      <c r="C749" s="180"/>
      <c r="D749" s="180"/>
      <c r="E749" s="180"/>
      <c r="F749" s="180"/>
      <c r="G749" s="180"/>
      <c r="H749" s="180"/>
      <c r="I749" s="180"/>
      <c r="J749" s="180"/>
      <c r="K749" s="180"/>
      <c r="L749" s="180"/>
      <c r="M749" s="180"/>
      <c r="N749" s="180"/>
      <c r="O749" s="180"/>
      <c r="P749" s="180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</row>
    <row r="750">
      <c r="A750" s="180"/>
      <c r="B750" s="180"/>
      <c r="C750" s="180"/>
      <c r="D750" s="180"/>
      <c r="E750" s="180"/>
      <c r="F750" s="180"/>
      <c r="G750" s="180"/>
      <c r="H750" s="180"/>
      <c r="I750" s="180"/>
      <c r="J750" s="180"/>
      <c r="K750" s="180"/>
      <c r="L750" s="180"/>
      <c r="M750" s="180"/>
      <c r="N750" s="180"/>
      <c r="O750" s="180"/>
      <c r="P750" s="180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</row>
    <row r="751">
      <c r="A751" s="180"/>
      <c r="B751" s="180"/>
      <c r="C751" s="180"/>
      <c r="D751" s="180"/>
      <c r="E751" s="180"/>
      <c r="F751" s="180"/>
      <c r="G751" s="180"/>
      <c r="H751" s="180"/>
      <c r="I751" s="180"/>
      <c r="J751" s="180"/>
      <c r="K751" s="180"/>
      <c r="L751" s="180"/>
      <c r="M751" s="180"/>
      <c r="N751" s="180"/>
      <c r="O751" s="180"/>
      <c r="P751" s="180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</row>
    <row r="752">
      <c r="A752" s="180"/>
      <c r="B752" s="180"/>
      <c r="C752" s="180"/>
      <c r="D752" s="180"/>
      <c r="E752" s="180"/>
      <c r="F752" s="180"/>
      <c r="G752" s="180"/>
      <c r="H752" s="180"/>
      <c r="I752" s="180"/>
      <c r="J752" s="180"/>
      <c r="K752" s="180"/>
      <c r="L752" s="180"/>
      <c r="M752" s="180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</row>
    <row r="753">
      <c r="A753" s="180"/>
      <c r="B753" s="180"/>
      <c r="C753" s="180"/>
      <c r="D753" s="180"/>
      <c r="E753" s="180"/>
      <c r="F753" s="180"/>
      <c r="G753" s="180"/>
      <c r="H753" s="180"/>
      <c r="I753" s="180"/>
      <c r="J753" s="180"/>
      <c r="K753" s="180"/>
      <c r="L753" s="180"/>
      <c r="M753" s="180"/>
      <c r="N753" s="180"/>
      <c r="O753" s="180"/>
      <c r="P753" s="180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  <c r="AA753" s="180"/>
    </row>
    <row r="754">
      <c r="A754" s="180"/>
      <c r="B754" s="180"/>
      <c r="C754" s="180"/>
      <c r="D754" s="180"/>
      <c r="E754" s="180"/>
      <c r="F754" s="180"/>
      <c r="G754" s="180"/>
      <c r="H754" s="180"/>
      <c r="I754" s="180"/>
      <c r="J754" s="180"/>
      <c r="K754" s="180"/>
      <c r="L754" s="180"/>
      <c r="M754" s="180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  <c r="AA754" s="180"/>
    </row>
    <row r="755">
      <c r="A755" s="180"/>
      <c r="B755" s="180"/>
      <c r="C755" s="180"/>
      <c r="D755" s="180"/>
      <c r="E755" s="180"/>
      <c r="F755" s="180"/>
      <c r="G755" s="180"/>
      <c r="H755" s="180"/>
      <c r="I755" s="180"/>
      <c r="J755" s="180"/>
      <c r="K755" s="180"/>
      <c r="L755" s="180"/>
      <c r="M755" s="180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  <c r="AA755" s="180"/>
    </row>
    <row r="756">
      <c r="A756" s="180"/>
      <c r="B756" s="180"/>
      <c r="C756" s="180"/>
      <c r="D756" s="180"/>
      <c r="E756" s="180"/>
      <c r="F756" s="180"/>
      <c r="G756" s="180"/>
      <c r="H756" s="180"/>
      <c r="I756" s="180"/>
      <c r="J756" s="180"/>
      <c r="K756" s="180"/>
      <c r="L756" s="180"/>
      <c r="M756" s="180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  <c r="AA756" s="180"/>
    </row>
    <row r="757">
      <c r="A757" s="180"/>
      <c r="B757" s="180"/>
      <c r="C757" s="180"/>
      <c r="D757" s="180"/>
      <c r="E757" s="180"/>
      <c r="F757" s="180"/>
      <c r="G757" s="180"/>
      <c r="H757" s="180"/>
      <c r="I757" s="180"/>
      <c r="J757" s="180"/>
      <c r="K757" s="180"/>
      <c r="L757" s="180"/>
      <c r="M757" s="180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  <c r="AA757" s="180"/>
    </row>
    <row r="758">
      <c r="A758" s="180"/>
      <c r="B758" s="180"/>
      <c r="C758" s="180"/>
      <c r="D758" s="180"/>
      <c r="E758" s="180"/>
      <c r="F758" s="180"/>
      <c r="G758" s="180"/>
      <c r="H758" s="180"/>
      <c r="I758" s="180"/>
      <c r="J758" s="180"/>
      <c r="K758" s="180"/>
      <c r="L758" s="180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  <c r="AA758" s="180"/>
    </row>
    <row r="759">
      <c r="A759" s="180"/>
      <c r="B759" s="18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</row>
    <row r="760">
      <c r="A760" s="180"/>
      <c r="B760" s="180"/>
      <c r="C760" s="180"/>
      <c r="D760" s="180"/>
      <c r="E760" s="180"/>
      <c r="F760" s="180"/>
      <c r="G760" s="180"/>
      <c r="H760" s="180"/>
      <c r="I760" s="180"/>
      <c r="J760" s="180"/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  <c r="AA760" s="180"/>
    </row>
    <row r="761">
      <c r="A761" s="180"/>
      <c r="B761" s="180"/>
      <c r="C761" s="180"/>
      <c r="D761" s="180"/>
      <c r="E761" s="180"/>
      <c r="F761" s="180"/>
      <c r="G761" s="180"/>
      <c r="H761" s="180"/>
      <c r="I761" s="180"/>
      <c r="J761" s="180"/>
      <c r="K761" s="180"/>
      <c r="L761" s="180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  <c r="AA761" s="180"/>
    </row>
    <row r="762">
      <c r="A762" s="180"/>
      <c r="B762" s="180"/>
      <c r="C762" s="180"/>
      <c r="D762" s="180"/>
      <c r="E762" s="180"/>
      <c r="F762" s="180"/>
      <c r="G762" s="180"/>
      <c r="H762" s="180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</row>
    <row r="763">
      <c r="A763" s="180"/>
      <c r="B763" s="180"/>
      <c r="C763" s="180"/>
      <c r="D763" s="180"/>
      <c r="E763" s="180"/>
      <c r="F763" s="180"/>
      <c r="G763" s="180"/>
      <c r="H763" s="180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</row>
    <row r="764">
      <c r="A764" s="180"/>
      <c r="B764" s="180"/>
      <c r="C764" s="180"/>
      <c r="D764" s="180"/>
      <c r="E764" s="180"/>
      <c r="F764" s="180"/>
      <c r="G764" s="180"/>
      <c r="H764" s="180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</row>
    <row r="765">
      <c r="A765" s="180"/>
      <c r="B765" s="180"/>
      <c r="C765" s="180"/>
      <c r="D765" s="180"/>
      <c r="E765" s="180"/>
      <c r="F765" s="180"/>
      <c r="G765" s="180"/>
      <c r="H765" s="180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</row>
    <row r="766">
      <c r="A766" s="180"/>
      <c r="B766" s="180"/>
      <c r="C766" s="180"/>
      <c r="D766" s="180"/>
      <c r="E766" s="180"/>
      <c r="F766" s="180"/>
      <c r="G766" s="180"/>
      <c r="H766" s="180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</row>
    <row r="767">
      <c r="A767" s="180"/>
      <c r="B767" s="180"/>
      <c r="C767" s="180"/>
      <c r="D767" s="180"/>
      <c r="E767" s="180"/>
      <c r="F767" s="180"/>
      <c r="G767" s="180"/>
      <c r="H767" s="180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</row>
    <row r="768">
      <c r="A768" s="180"/>
      <c r="B768" s="180"/>
      <c r="C768" s="180"/>
      <c r="D768" s="180"/>
      <c r="E768" s="180"/>
      <c r="F768" s="180"/>
      <c r="G768" s="180"/>
      <c r="H768" s="180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</row>
    <row r="769">
      <c r="A769" s="180"/>
      <c r="B769" s="180"/>
      <c r="C769" s="180"/>
      <c r="D769" s="180"/>
      <c r="E769" s="180"/>
      <c r="F769" s="180"/>
      <c r="G769" s="180"/>
      <c r="H769" s="180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</row>
    <row r="770">
      <c r="A770" s="180"/>
      <c r="B770" s="180"/>
      <c r="C770" s="180"/>
      <c r="D770" s="180"/>
      <c r="E770" s="180"/>
      <c r="F770" s="180"/>
      <c r="G770" s="180"/>
      <c r="H770" s="180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</row>
    <row r="771">
      <c r="A771" s="180"/>
      <c r="B771" s="180"/>
      <c r="C771" s="180"/>
      <c r="D771" s="180"/>
      <c r="E771" s="180"/>
      <c r="F771" s="180"/>
      <c r="G771" s="180"/>
      <c r="H771" s="180"/>
      <c r="I771" s="180"/>
      <c r="J771" s="180"/>
      <c r="K771" s="180"/>
      <c r="L771" s="180"/>
      <c r="M771" s="180"/>
      <c r="N771" s="180"/>
      <c r="O771" s="180"/>
      <c r="P771" s="180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  <c r="AA771" s="180"/>
    </row>
    <row r="772">
      <c r="A772" s="180"/>
      <c r="B772" s="180"/>
      <c r="C772" s="180"/>
      <c r="D772" s="180"/>
      <c r="E772" s="180"/>
      <c r="F772" s="180"/>
      <c r="G772" s="180"/>
      <c r="H772" s="180"/>
      <c r="I772" s="180"/>
      <c r="J772" s="180"/>
      <c r="K772" s="180"/>
      <c r="L772" s="180"/>
      <c r="M772" s="180"/>
      <c r="N772" s="180"/>
      <c r="O772" s="180"/>
      <c r="P772" s="180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  <c r="AA772" s="180"/>
    </row>
    <row r="773">
      <c r="A773" s="180"/>
      <c r="B773" s="180"/>
      <c r="C773" s="180"/>
      <c r="D773" s="180"/>
      <c r="E773" s="180"/>
      <c r="F773" s="180"/>
      <c r="G773" s="180"/>
      <c r="H773" s="180"/>
      <c r="I773" s="180"/>
      <c r="J773" s="180"/>
      <c r="K773" s="180"/>
      <c r="L773" s="180"/>
      <c r="M773" s="180"/>
      <c r="N773" s="180"/>
      <c r="O773" s="180"/>
      <c r="P773" s="180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  <c r="AA773" s="180"/>
    </row>
    <row r="774">
      <c r="A774" s="180"/>
      <c r="B774" s="180"/>
      <c r="C774" s="180"/>
      <c r="D774" s="180"/>
      <c r="E774" s="180"/>
      <c r="F774" s="180"/>
      <c r="G774" s="180"/>
      <c r="H774" s="180"/>
      <c r="I774" s="180"/>
      <c r="J774" s="180"/>
      <c r="K774" s="180"/>
      <c r="L774" s="180"/>
      <c r="M774" s="180"/>
      <c r="N774" s="180"/>
      <c r="O774" s="180"/>
      <c r="P774" s="180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  <c r="AA774" s="180"/>
    </row>
    <row r="775">
      <c r="A775" s="180"/>
      <c r="B775" s="180"/>
      <c r="C775" s="180"/>
      <c r="D775" s="180"/>
      <c r="E775" s="180"/>
      <c r="F775" s="180"/>
      <c r="G775" s="180"/>
      <c r="H775" s="180"/>
      <c r="I775" s="180"/>
      <c r="J775" s="180"/>
      <c r="K775" s="180"/>
      <c r="L775" s="180"/>
      <c r="M775" s="180"/>
      <c r="N775" s="180"/>
      <c r="O775" s="180"/>
      <c r="P775" s="180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  <c r="AA775" s="180"/>
    </row>
    <row r="776">
      <c r="A776" s="180"/>
      <c r="B776" s="180"/>
      <c r="C776" s="180"/>
      <c r="D776" s="180"/>
      <c r="E776" s="180"/>
      <c r="F776" s="180"/>
      <c r="G776" s="180"/>
      <c r="H776" s="180"/>
      <c r="I776" s="180"/>
      <c r="J776" s="180"/>
      <c r="K776" s="180"/>
      <c r="L776" s="180"/>
      <c r="M776" s="180"/>
      <c r="N776" s="180"/>
      <c r="O776" s="180"/>
      <c r="P776" s="180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  <c r="AA776" s="180"/>
    </row>
    <row r="777">
      <c r="A777" s="180"/>
      <c r="B777" s="180"/>
      <c r="C777" s="180"/>
      <c r="D777" s="180"/>
      <c r="E777" s="180"/>
      <c r="F777" s="180"/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  <c r="AA777" s="180"/>
    </row>
    <row r="778">
      <c r="A778" s="180"/>
      <c r="B778" s="180"/>
      <c r="C778" s="180"/>
      <c r="D778" s="180"/>
      <c r="E778" s="180"/>
      <c r="F778" s="180"/>
      <c r="G778" s="180"/>
      <c r="H778" s="180"/>
      <c r="I778" s="180"/>
      <c r="J778" s="180"/>
      <c r="K778" s="180"/>
      <c r="L778" s="180"/>
      <c r="M778" s="180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  <c r="AA778" s="180"/>
    </row>
    <row r="779">
      <c r="A779" s="180"/>
      <c r="B779" s="180"/>
      <c r="C779" s="180"/>
      <c r="D779" s="180"/>
      <c r="E779" s="180"/>
      <c r="F779" s="180"/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  <c r="AA779" s="180"/>
    </row>
    <row r="780">
      <c r="A780" s="180"/>
      <c r="B780" s="180"/>
      <c r="C780" s="180"/>
      <c r="D780" s="180"/>
      <c r="E780" s="180"/>
      <c r="F780" s="180"/>
      <c r="G780" s="180"/>
      <c r="H780" s="180"/>
      <c r="I780" s="180"/>
      <c r="J780" s="180"/>
      <c r="K780" s="180"/>
      <c r="L780" s="180"/>
      <c r="M780" s="180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</row>
    <row r="781">
      <c r="A781" s="180"/>
      <c r="B781" s="180"/>
      <c r="C781" s="180"/>
      <c r="D781" s="180"/>
      <c r="E781" s="180"/>
      <c r="F781" s="180"/>
      <c r="G781" s="180"/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</row>
    <row r="782">
      <c r="A782" s="180"/>
      <c r="B782" s="180"/>
      <c r="C782" s="180"/>
      <c r="D782" s="180"/>
      <c r="E782" s="180"/>
      <c r="F782" s="180"/>
      <c r="G782" s="180"/>
      <c r="H782" s="180"/>
      <c r="I782" s="180"/>
      <c r="J782" s="180"/>
      <c r="K782" s="180"/>
      <c r="L782" s="180"/>
      <c r="M782" s="180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</row>
    <row r="783">
      <c r="A783" s="180"/>
      <c r="B783" s="180"/>
      <c r="C783" s="180"/>
      <c r="D783" s="180"/>
      <c r="E783" s="180"/>
      <c r="F783" s="180"/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</row>
    <row r="784">
      <c r="A784" s="180"/>
      <c r="B784" s="180"/>
      <c r="C784" s="180"/>
      <c r="D784" s="180"/>
      <c r="E784" s="180"/>
      <c r="F784" s="180"/>
      <c r="G784" s="180"/>
      <c r="H784" s="180"/>
      <c r="I784" s="180"/>
      <c r="J784" s="180"/>
      <c r="K784" s="180"/>
      <c r="L784" s="180"/>
      <c r="M784" s="180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</row>
    <row r="785">
      <c r="A785" s="180"/>
      <c r="B785" s="180"/>
      <c r="C785" s="180"/>
      <c r="D785" s="180"/>
      <c r="E785" s="180"/>
      <c r="F785" s="180"/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</row>
    <row r="786">
      <c r="A786" s="180"/>
      <c r="B786" s="180"/>
      <c r="C786" s="180"/>
      <c r="D786" s="180"/>
      <c r="E786" s="180"/>
      <c r="F786" s="180"/>
      <c r="G786" s="180"/>
      <c r="H786" s="180"/>
      <c r="I786" s="180"/>
      <c r="J786" s="180"/>
      <c r="K786" s="180"/>
      <c r="L786" s="180"/>
      <c r="M786" s="180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</row>
    <row r="787">
      <c r="A787" s="180"/>
      <c r="B787" s="180"/>
      <c r="C787" s="180"/>
      <c r="D787" s="180"/>
      <c r="E787" s="180"/>
      <c r="F787" s="180"/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</row>
    <row r="788">
      <c r="A788" s="180"/>
      <c r="B788" s="180"/>
      <c r="C788" s="180"/>
      <c r="D788" s="180"/>
      <c r="E788" s="180"/>
      <c r="F788" s="180"/>
      <c r="G788" s="180"/>
      <c r="H788" s="180"/>
      <c r="I788" s="180"/>
      <c r="J788" s="180"/>
      <c r="K788" s="180"/>
      <c r="L788" s="180"/>
      <c r="M788" s="180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</row>
    <row r="789">
      <c r="A789" s="180"/>
      <c r="B789" s="180"/>
      <c r="C789" s="180"/>
      <c r="D789" s="180"/>
      <c r="E789" s="180"/>
      <c r="F789" s="180"/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  <c r="AA789" s="180"/>
    </row>
    <row r="790">
      <c r="A790" s="180"/>
      <c r="B790" s="180"/>
      <c r="C790" s="180"/>
      <c r="D790" s="180"/>
      <c r="E790" s="180"/>
      <c r="F790" s="180"/>
      <c r="G790" s="180"/>
      <c r="H790" s="180"/>
      <c r="I790" s="180"/>
      <c r="J790" s="180"/>
      <c r="K790" s="180"/>
      <c r="L790" s="180"/>
      <c r="M790" s="180"/>
      <c r="N790" s="180"/>
      <c r="O790" s="180"/>
      <c r="P790" s="180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  <c r="AA790" s="180"/>
    </row>
    <row r="791">
      <c r="A791" s="180"/>
      <c r="B791" s="180"/>
      <c r="C791" s="180"/>
      <c r="D791" s="180"/>
      <c r="E791" s="180"/>
      <c r="F791" s="180"/>
      <c r="G791" s="180"/>
      <c r="H791" s="180"/>
      <c r="I791" s="180"/>
      <c r="J791" s="180"/>
      <c r="K791" s="180"/>
      <c r="L791" s="180"/>
      <c r="M791" s="180"/>
      <c r="N791" s="180"/>
      <c r="O791" s="180"/>
      <c r="P791" s="180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  <c r="AA791" s="180"/>
    </row>
    <row r="792">
      <c r="A792" s="180"/>
      <c r="B792" s="180"/>
      <c r="C792" s="180"/>
      <c r="D792" s="180"/>
      <c r="E792" s="180"/>
      <c r="F792" s="180"/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  <c r="AA792" s="180"/>
    </row>
    <row r="793">
      <c r="A793" s="180"/>
      <c r="B793" s="180"/>
      <c r="C793" s="180"/>
      <c r="D793" s="180"/>
      <c r="E793" s="180"/>
      <c r="F793" s="180"/>
      <c r="G793" s="180"/>
      <c r="H793" s="180"/>
      <c r="I793" s="180"/>
      <c r="J793" s="180"/>
      <c r="K793" s="180"/>
      <c r="L793" s="180"/>
      <c r="M793" s="180"/>
      <c r="N793" s="180"/>
      <c r="O793" s="180"/>
      <c r="P793" s="180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  <c r="AA793" s="180"/>
    </row>
    <row r="794">
      <c r="A794" s="180"/>
      <c r="B794" s="180"/>
      <c r="C794" s="180"/>
      <c r="D794" s="180"/>
      <c r="E794" s="180"/>
      <c r="F794" s="180"/>
      <c r="G794" s="180"/>
      <c r="H794" s="180"/>
      <c r="I794" s="180"/>
      <c r="J794" s="180"/>
      <c r="K794" s="180"/>
      <c r="L794" s="180"/>
      <c r="M794" s="180"/>
      <c r="N794" s="180"/>
      <c r="O794" s="180"/>
      <c r="P794" s="180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  <c r="AA794" s="180"/>
    </row>
    <row r="795">
      <c r="A795" s="180"/>
      <c r="B795" s="180"/>
      <c r="C795" s="180"/>
      <c r="D795" s="180"/>
      <c r="E795" s="180"/>
      <c r="F795" s="180"/>
      <c r="G795" s="180"/>
      <c r="H795" s="180"/>
      <c r="I795" s="180"/>
      <c r="J795" s="180"/>
      <c r="K795" s="180"/>
      <c r="L795" s="180"/>
      <c r="M795" s="180"/>
      <c r="N795" s="180"/>
      <c r="O795" s="180"/>
      <c r="P795" s="180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  <c r="AA795" s="180"/>
    </row>
    <row r="796">
      <c r="A796" s="180"/>
      <c r="B796" s="180"/>
      <c r="C796" s="180"/>
      <c r="D796" s="180"/>
      <c r="E796" s="180"/>
      <c r="F796" s="180"/>
      <c r="G796" s="180"/>
      <c r="H796" s="180"/>
      <c r="I796" s="180"/>
      <c r="J796" s="180"/>
      <c r="K796" s="180"/>
      <c r="L796" s="180"/>
      <c r="M796" s="180"/>
      <c r="N796" s="180"/>
      <c r="O796" s="180"/>
      <c r="P796" s="180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  <c r="AA796" s="180"/>
    </row>
    <row r="797">
      <c r="A797" s="180"/>
      <c r="B797" s="180"/>
      <c r="C797" s="180"/>
      <c r="D797" s="180"/>
      <c r="E797" s="180"/>
      <c r="F797" s="180"/>
      <c r="G797" s="180"/>
      <c r="H797" s="180"/>
      <c r="I797" s="180"/>
      <c r="J797" s="180"/>
      <c r="K797" s="180"/>
      <c r="L797" s="180"/>
      <c r="M797" s="180"/>
      <c r="N797" s="180"/>
      <c r="O797" s="180"/>
      <c r="P797" s="180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  <c r="AA797" s="180"/>
    </row>
    <row r="798">
      <c r="A798" s="180"/>
      <c r="B798" s="180"/>
      <c r="C798" s="180"/>
      <c r="D798" s="180"/>
      <c r="E798" s="180"/>
      <c r="F798" s="180"/>
      <c r="G798" s="180"/>
      <c r="H798" s="180"/>
      <c r="I798" s="180"/>
      <c r="J798" s="180"/>
      <c r="K798" s="180"/>
      <c r="L798" s="180"/>
      <c r="M798" s="180"/>
      <c r="N798" s="180"/>
      <c r="O798" s="180"/>
      <c r="P798" s="180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  <c r="AA798" s="180"/>
    </row>
    <row r="799">
      <c r="A799" s="180"/>
      <c r="B799" s="180"/>
      <c r="C799" s="180"/>
      <c r="D799" s="180"/>
      <c r="E799" s="180"/>
      <c r="F799" s="180"/>
      <c r="G799" s="180"/>
      <c r="H799" s="180"/>
      <c r="I799" s="180"/>
      <c r="J799" s="180"/>
      <c r="K799" s="180"/>
      <c r="L799" s="180"/>
      <c r="M799" s="180"/>
      <c r="N799" s="180"/>
      <c r="O799" s="180"/>
      <c r="P799" s="180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  <c r="AA799" s="180"/>
    </row>
    <row r="800">
      <c r="A800" s="180"/>
      <c r="B800" s="180"/>
      <c r="C800" s="180"/>
      <c r="D800" s="180"/>
      <c r="E800" s="180"/>
      <c r="F800" s="180"/>
      <c r="G800" s="180"/>
      <c r="H800" s="180"/>
      <c r="I800" s="180"/>
      <c r="J800" s="180"/>
      <c r="K800" s="180"/>
      <c r="L800" s="180"/>
      <c r="M800" s="180"/>
      <c r="N800" s="180"/>
      <c r="O800" s="180"/>
      <c r="P800" s="180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  <c r="AA800" s="180"/>
    </row>
    <row r="801">
      <c r="A801" s="180"/>
      <c r="B801" s="180"/>
      <c r="C801" s="180"/>
      <c r="D801" s="180"/>
      <c r="E801" s="180"/>
      <c r="F801" s="180"/>
      <c r="G801" s="180"/>
      <c r="H801" s="180"/>
      <c r="I801" s="180"/>
      <c r="J801" s="180"/>
      <c r="K801" s="180"/>
      <c r="L801" s="180"/>
      <c r="M801" s="180"/>
      <c r="N801" s="180"/>
      <c r="O801" s="180"/>
      <c r="P801" s="180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  <c r="AA801" s="180"/>
    </row>
    <row r="802">
      <c r="A802" s="180"/>
      <c r="B802" s="180"/>
      <c r="C802" s="180"/>
      <c r="D802" s="180"/>
      <c r="E802" s="180"/>
      <c r="F802" s="180"/>
      <c r="G802" s="180"/>
      <c r="H802" s="180"/>
      <c r="I802" s="180"/>
      <c r="J802" s="180"/>
      <c r="K802" s="180"/>
      <c r="L802" s="180"/>
      <c r="M802" s="180"/>
      <c r="N802" s="180"/>
      <c r="O802" s="180"/>
      <c r="P802" s="180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  <c r="AA802" s="180"/>
    </row>
    <row r="803">
      <c r="A803" s="180"/>
      <c r="B803" s="180"/>
      <c r="C803" s="180"/>
      <c r="D803" s="180"/>
      <c r="E803" s="180"/>
      <c r="F803" s="180"/>
      <c r="G803" s="180"/>
      <c r="H803" s="180"/>
      <c r="I803" s="180"/>
      <c r="J803" s="180"/>
      <c r="K803" s="180"/>
      <c r="L803" s="180"/>
      <c r="M803" s="180"/>
      <c r="N803" s="180"/>
      <c r="O803" s="180"/>
      <c r="P803" s="180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  <c r="AA803" s="180"/>
    </row>
    <row r="804">
      <c r="A804" s="180"/>
      <c r="B804" s="180"/>
      <c r="C804" s="180"/>
      <c r="D804" s="180"/>
      <c r="E804" s="180"/>
      <c r="F804" s="180"/>
      <c r="G804" s="180"/>
      <c r="H804" s="180"/>
      <c r="I804" s="180"/>
      <c r="J804" s="180"/>
      <c r="K804" s="180"/>
      <c r="L804" s="180"/>
      <c r="M804" s="180"/>
      <c r="N804" s="180"/>
      <c r="O804" s="180"/>
      <c r="P804" s="180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  <c r="AA804" s="180"/>
    </row>
    <row r="805">
      <c r="A805" s="180"/>
      <c r="B805" s="180"/>
      <c r="C805" s="180"/>
      <c r="D805" s="180"/>
      <c r="E805" s="180"/>
      <c r="F805" s="180"/>
      <c r="G805" s="180"/>
      <c r="H805" s="180"/>
      <c r="I805" s="180"/>
      <c r="J805" s="180"/>
      <c r="K805" s="180"/>
      <c r="L805" s="180"/>
      <c r="M805" s="180"/>
      <c r="N805" s="180"/>
      <c r="O805" s="180"/>
      <c r="P805" s="180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  <c r="AA805" s="180"/>
    </row>
    <row r="806">
      <c r="A806" s="180"/>
      <c r="B806" s="180"/>
      <c r="C806" s="180"/>
      <c r="D806" s="180"/>
      <c r="E806" s="180"/>
      <c r="F806" s="180"/>
      <c r="G806" s="180"/>
      <c r="H806" s="180"/>
      <c r="I806" s="180"/>
      <c r="J806" s="180"/>
      <c r="K806" s="180"/>
      <c r="L806" s="180"/>
      <c r="M806" s="180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</row>
    <row r="807">
      <c r="A807" s="180"/>
      <c r="B807" s="180"/>
      <c r="C807" s="180"/>
      <c r="D807" s="180"/>
      <c r="E807" s="180"/>
      <c r="F807" s="180"/>
      <c r="G807" s="180"/>
      <c r="H807" s="180"/>
      <c r="I807" s="180"/>
      <c r="J807" s="180"/>
      <c r="K807" s="180"/>
      <c r="L807" s="180"/>
      <c r="M807" s="180"/>
      <c r="N807" s="180"/>
      <c r="O807" s="180"/>
      <c r="P807" s="180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  <c r="AA807" s="180"/>
    </row>
    <row r="808">
      <c r="A808" s="180"/>
      <c r="B808" s="180"/>
      <c r="C808" s="180"/>
      <c r="D808" s="180"/>
      <c r="E808" s="180"/>
      <c r="F808" s="180"/>
      <c r="G808" s="180"/>
      <c r="H808" s="180"/>
      <c r="I808" s="180"/>
      <c r="J808" s="180"/>
      <c r="K808" s="180"/>
      <c r="L808" s="180"/>
      <c r="M808" s="180"/>
      <c r="N808" s="180"/>
      <c r="O808" s="180"/>
      <c r="P808" s="180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  <c r="AA808" s="180"/>
    </row>
    <row r="809">
      <c r="A809" s="180"/>
      <c r="B809" s="180"/>
      <c r="C809" s="180"/>
      <c r="D809" s="180"/>
      <c r="E809" s="180"/>
      <c r="F809" s="180"/>
      <c r="G809" s="180"/>
      <c r="H809" s="180"/>
      <c r="I809" s="180"/>
      <c r="J809" s="180"/>
      <c r="K809" s="180"/>
      <c r="L809" s="180"/>
      <c r="M809" s="180"/>
      <c r="N809" s="180"/>
      <c r="O809" s="180"/>
      <c r="P809" s="180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  <c r="AA809" s="180"/>
    </row>
    <row r="810">
      <c r="A810" s="180"/>
      <c r="B810" s="180"/>
      <c r="C810" s="180"/>
      <c r="D810" s="180"/>
      <c r="E810" s="180"/>
      <c r="F810" s="180"/>
      <c r="G810" s="180"/>
      <c r="H810" s="180"/>
      <c r="I810" s="180"/>
      <c r="J810" s="180"/>
      <c r="K810" s="180"/>
      <c r="L810" s="180"/>
      <c r="M810" s="180"/>
      <c r="N810" s="180"/>
      <c r="O810" s="180"/>
      <c r="P810" s="180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  <c r="AA810" s="180"/>
    </row>
    <row r="811">
      <c r="A811" s="180"/>
      <c r="B811" s="180"/>
      <c r="C811" s="180"/>
      <c r="D811" s="180"/>
      <c r="E811" s="180"/>
      <c r="F811" s="180"/>
      <c r="G811" s="180"/>
      <c r="H811" s="180"/>
      <c r="I811" s="180"/>
      <c r="J811" s="180"/>
      <c r="K811" s="180"/>
      <c r="L811" s="180"/>
      <c r="M811" s="180"/>
      <c r="N811" s="180"/>
      <c r="O811" s="180"/>
      <c r="P811" s="180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  <c r="AA811" s="180"/>
    </row>
    <row r="812">
      <c r="A812" s="180"/>
      <c r="B812" s="180"/>
      <c r="C812" s="180"/>
      <c r="D812" s="180"/>
      <c r="E812" s="180"/>
      <c r="F812" s="180"/>
      <c r="G812" s="180"/>
      <c r="H812" s="180"/>
      <c r="I812" s="180"/>
      <c r="J812" s="180"/>
      <c r="K812" s="180"/>
      <c r="L812" s="180"/>
      <c r="M812" s="180"/>
      <c r="N812" s="180"/>
      <c r="O812" s="180"/>
      <c r="P812" s="180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  <c r="AA812" s="180"/>
    </row>
    <row r="813">
      <c r="A813" s="180"/>
      <c r="B813" s="180"/>
      <c r="C813" s="180"/>
      <c r="D813" s="180"/>
      <c r="E813" s="180"/>
      <c r="F813" s="180"/>
      <c r="G813" s="180"/>
      <c r="H813" s="180"/>
      <c r="I813" s="180"/>
      <c r="J813" s="180"/>
      <c r="K813" s="180"/>
      <c r="L813" s="180"/>
      <c r="M813" s="180"/>
      <c r="N813" s="180"/>
      <c r="O813" s="180"/>
      <c r="P813" s="180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  <c r="AA813" s="180"/>
    </row>
    <row r="814">
      <c r="A814" s="180"/>
      <c r="B814" s="180"/>
      <c r="C814" s="180"/>
      <c r="D814" s="180"/>
      <c r="E814" s="180"/>
      <c r="F814" s="180"/>
      <c r="G814" s="180"/>
      <c r="H814" s="180"/>
      <c r="I814" s="180"/>
      <c r="J814" s="180"/>
      <c r="K814" s="180"/>
      <c r="L814" s="180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  <c r="AA814" s="180"/>
    </row>
    <row r="815">
      <c r="A815" s="180"/>
      <c r="B815" s="180"/>
      <c r="C815" s="180"/>
      <c r="D815" s="180"/>
      <c r="E815" s="180"/>
      <c r="F815" s="180"/>
      <c r="G815" s="180"/>
      <c r="H815" s="180"/>
      <c r="I815" s="180"/>
      <c r="J815" s="180"/>
      <c r="K815" s="180"/>
      <c r="L815" s="180"/>
      <c r="M815" s="180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  <c r="AA815" s="180"/>
    </row>
    <row r="816">
      <c r="A816" s="180"/>
      <c r="B816" s="180"/>
      <c r="C816" s="180"/>
      <c r="D816" s="180"/>
      <c r="E816" s="180"/>
      <c r="F816" s="180"/>
      <c r="G816" s="180"/>
      <c r="H816" s="180"/>
      <c r="I816" s="180"/>
      <c r="J816" s="180"/>
      <c r="K816" s="180"/>
      <c r="L816" s="180"/>
      <c r="M816" s="180"/>
      <c r="N816" s="180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  <c r="AA816" s="180"/>
    </row>
    <row r="817">
      <c r="A817" s="180"/>
      <c r="B817" s="180"/>
      <c r="C817" s="180"/>
      <c r="D817" s="180"/>
      <c r="E817" s="180"/>
      <c r="F817" s="180"/>
      <c r="G817" s="180"/>
      <c r="H817" s="180"/>
      <c r="I817" s="180"/>
      <c r="J817" s="180"/>
      <c r="K817" s="180"/>
      <c r="L817" s="180"/>
      <c r="M817" s="180"/>
      <c r="N817" s="180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  <c r="AA817" s="180"/>
    </row>
    <row r="818">
      <c r="A818" s="180"/>
      <c r="B818" s="180"/>
      <c r="C818" s="180"/>
      <c r="D818" s="180"/>
      <c r="E818" s="180"/>
      <c r="F818" s="180"/>
      <c r="G818" s="180"/>
      <c r="H818" s="180"/>
      <c r="I818" s="180"/>
      <c r="J818" s="180"/>
      <c r="K818" s="180"/>
      <c r="L818" s="180"/>
      <c r="M818" s="180"/>
      <c r="N818" s="180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  <c r="AA818" s="180"/>
    </row>
    <row r="819">
      <c r="A819" s="180"/>
      <c r="B819" s="180"/>
      <c r="C819" s="180"/>
      <c r="D819" s="180"/>
      <c r="E819" s="180"/>
      <c r="F819" s="180"/>
      <c r="G819" s="180"/>
      <c r="H819" s="180"/>
      <c r="I819" s="180"/>
      <c r="J819" s="180"/>
      <c r="K819" s="180"/>
      <c r="L819" s="180"/>
      <c r="M819" s="180"/>
      <c r="N819" s="180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  <c r="AA819" s="180"/>
    </row>
    <row r="820">
      <c r="A820" s="180"/>
      <c r="B820" s="180"/>
      <c r="C820" s="180"/>
      <c r="D820" s="180"/>
      <c r="E820" s="180"/>
      <c r="F820" s="180"/>
      <c r="G820" s="180"/>
      <c r="H820" s="180"/>
      <c r="I820" s="180"/>
      <c r="J820" s="180"/>
      <c r="K820" s="180"/>
      <c r="L820" s="180"/>
      <c r="M820" s="180"/>
      <c r="N820" s="180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  <c r="AA820" s="180"/>
    </row>
    <row r="821">
      <c r="A821" s="180"/>
      <c r="B821" s="180"/>
      <c r="C821" s="180"/>
      <c r="D821" s="180"/>
      <c r="E821" s="180"/>
      <c r="F821" s="180"/>
      <c r="G821" s="180"/>
      <c r="H821" s="180"/>
      <c r="I821" s="180"/>
      <c r="J821" s="180"/>
      <c r="K821" s="180"/>
      <c r="L821" s="180"/>
      <c r="M821" s="180"/>
      <c r="N821" s="180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  <c r="AA821" s="180"/>
    </row>
    <row r="822">
      <c r="A822" s="180"/>
      <c r="B822" s="180"/>
      <c r="C822" s="180"/>
      <c r="D822" s="180"/>
      <c r="E822" s="180"/>
      <c r="F822" s="180"/>
      <c r="G822" s="180"/>
      <c r="H822" s="180"/>
      <c r="I822" s="180"/>
      <c r="J822" s="180"/>
      <c r="K822" s="180"/>
      <c r="L822" s="180"/>
      <c r="M822" s="180"/>
      <c r="N822" s="180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  <c r="AA822" s="180"/>
    </row>
    <row r="823">
      <c r="A823" s="180"/>
      <c r="B823" s="180"/>
      <c r="C823" s="180"/>
      <c r="D823" s="180"/>
      <c r="E823" s="180"/>
      <c r="F823" s="180"/>
      <c r="G823" s="180"/>
      <c r="H823" s="180"/>
      <c r="I823" s="180"/>
      <c r="J823" s="180"/>
      <c r="K823" s="180"/>
      <c r="L823" s="180"/>
      <c r="M823" s="180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  <c r="AA823" s="180"/>
    </row>
    <row r="824">
      <c r="A824" s="180"/>
      <c r="B824" s="180"/>
      <c r="C824" s="180"/>
      <c r="D824" s="180"/>
      <c r="E824" s="180"/>
      <c r="F824" s="180"/>
      <c r="G824" s="180"/>
      <c r="H824" s="180"/>
      <c r="I824" s="180"/>
      <c r="J824" s="180"/>
      <c r="K824" s="180"/>
      <c r="L824" s="180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</row>
    <row r="825">
      <c r="A825" s="180"/>
      <c r="B825" s="180"/>
      <c r="C825" s="180"/>
      <c r="D825" s="180"/>
      <c r="E825" s="180"/>
      <c r="F825" s="180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  <c r="AA825" s="180"/>
    </row>
    <row r="826">
      <c r="A826" s="180"/>
      <c r="B826" s="180"/>
      <c r="C826" s="180"/>
      <c r="D826" s="180"/>
      <c r="E826" s="180"/>
      <c r="F826" s="180"/>
      <c r="G826" s="180"/>
      <c r="H826" s="180"/>
      <c r="I826" s="180"/>
      <c r="J826" s="180"/>
      <c r="K826" s="180"/>
      <c r="L826" s="180"/>
      <c r="M826" s="180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  <c r="AA826" s="180"/>
    </row>
    <row r="827">
      <c r="A827" s="180"/>
      <c r="B827" s="180"/>
      <c r="C827" s="180"/>
      <c r="D827" s="180"/>
      <c r="E827" s="180"/>
      <c r="F827" s="180"/>
      <c r="G827" s="180"/>
      <c r="H827" s="180"/>
      <c r="I827" s="180"/>
      <c r="J827" s="180"/>
      <c r="K827" s="180"/>
      <c r="L827" s="180"/>
      <c r="M827" s="180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  <c r="AA827" s="180"/>
    </row>
    <row r="828">
      <c r="A828" s="180"/>
      <c r="B828" s="180"/>
      <c r="C828" s="180"/>
      <c r="D828" s="180"/>
      <c r="E828" s="180"/>
      <c r="F828" s="180"/>
      <c r="G828" s="180"/>
      <c r="H828" s="180"/>
      <c r="I828" s="180"/>
      <c r="J828" s="180"/>
      <c r="K828" s="180"/>
      <c r="L828" s="180"/>
      <c r="M828" s="180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  <c r="AA828" s="180"/>
    </row>
    <row r="829">
      <c r="A829" s="180"/>
      <c r="B829" s="180"/>
      <c r="C829" s="180"/>
      <c r="D829" s="180"/>
      <c r="E829" s="180"/>
      <c r="F829" s="180"/>
      <c r="G829" s="180"/>
      <c r="H829" s="180"/>
      <c r="I829" s="180"/>
      <c r="J829" s="180"/>
      <c r="K829" s="180"/>
      <c r="L829" s="180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  <c r="AA829" s="180"/>
    </row>
    <row r="830">
      <c r="A830" s="180"/>
      <c r="B830" s="180"/>
      <c r="C830" s="180"/>
      <c r="D830" s="180"/>
      <c r="E830" s="180"/>
      <c r="F830" s="180"/>
      <c r="G830" s="180"/>
      <c r="H830" s="180"/>
      <c r="I830" s="180"/>
      <c r="J830" s="180"/>
      <c r="K830" s="180"/>
      <c r="L830" s="180"/>
      <c r="M830" s="180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  <c r="AA830" s="180"/>
    </row>
    <row r="831">
      <c r="A831" s="180"/>
      <c r="B831" s="180"/>
      <c r="C831" s="180"/>
      <c r="D831" s="180"/>
      <c r="E831" s="180"/>
      <c r="F831" s="180"/>
      <c r="G831" s="180"/>
      <c r="H831" s="180"/>
      <c r="I831" s="180"/>
      <c r="J831" s="180"/>
      <c r="K831" s="180"/>
      <c r="L831" s="180"/>
      <c r="M831" s="180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  <c r="AA831" s="180"/>
    </row>
    <row r="832">
      <c r="A832" s="180"/>
      <c r="B832" s="180"/>
      <c r="C832" s="180"/>
      <c r="D832" s="180"/>
      <c r="E832" s="180"/>
      <c r="F832" s="180"/>
      <c r="G832" s="180"/>
      <c r="H832" s="180"/>
      <c r="I832" s="180"/>
      <c r="J832" s="180"/>
      <c r="K832" s="180"/>
      <c r="L832" s="180"/>
      <c r="M832" s="180"/>
      <c r="N832" s="180"/>
      <c r="O832" s="180"/>
      <c r="P832" s="180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  <c r="AA832" s="180"/>
    </row>
    <row r="833">
      <c r="A833" s="180"/>
      <c r="B833" s="180"/>
      <c r="C833" s="180"/>
      <c r="D833" s="180"/>
      <c r="E833" s="180"/>
      <c r="F833" s="180"/>
      <c r="G833" s="180"/>
      <c r="H833" s="180"/>
      <c r="I833" s="180"/>
      <c r="J833" s="180"/>
      <c r="K833" s="180"/>
      <c r="L833" s="180"/>
      <c r="M833" s="180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  <c r="AA833" s="180"/>
    </row>
    <row r="834">
      <c r="A834" s="180"/>
      <c r="B834" s="180"/>
      <c r="C834" s="180"/>
      <c r="D834" s="180"/>
      <c r="E834" s="180"/>
      <c r="F834" s="180"/>
      <c r="G834" s="180"/>
      <c r="H834" s="180"/>
      <c r="I834" s="180"/>
      <c r="J834" s="180"/>
      <c r="K834" s="180"/>
      <c r="L834" s="180"/>
      <c r="M834" s="180"/>
      <c r="N834" s="180"/>
      <c r="O834" s="180"/>
      <c r="P834" s="180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  <c r="AA834" s="180"/>
    </row>
    <row r="835">
      <c r="A835" s="180"/>
      <c r="B835" s="180"/>
      <c r="C835" s="180"/>
      <c r="D835" s="180"/>
      <c r="E835" s="180"/>
      <c r="F835" s="180"/>
      <c r="G835" s="180"/>
      <c r="H835" s="180"/>
      <c r="I835" s="180"/>
      <c r="J835" s="180"/>
      <c r="K835" s="180"/>
      <c r="L835" s="180"/>
      <c r="M835" s="180"/>
      <c r="N835" s="180"/>
      <c r="O835" s="180"/>
      <c r="P835" s="180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  <c r="AA835" s="180"/>
    </row>
    <row r="836">
      <c r="A836" s="180"/>
      <c r="B836" s="180"/>
      <c r="C836" s="180"/>
      <c r="D836" s="180"/>
      <c r="E836" s="180"/>
      <c r="F836" s="180"/>
      <c r="G836" s="180"/>
      <c r="H836" s="180"/>
      <c r="I836" s="180"/>
      <c r="J836" s="180"/>
      <c r="K836" s="180"/>
      <c r="L836" s="180"/>
      <c r="M836" s="180"/>
      <c r="N836" s="180"/>
      <c r="O836" s="180"/>
      <c r="P836" s="180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  <c r="AA836" s="180"/>
    </row>
    <row r="837">
      <c r="A837" s="180"/>
      <c r="B837" s="180"/>
      <c r="C837" s="180"/>
      <c r="D837" s="180"/>
      <c r="E837" s="180"/>
      <c r="F837" s="180"/>
      <c r="G837" s="180"/>
      <c r="H837" s="180"/>
      <c r="I837" s="180"/>
      <c r="J837" s="180"/>
      <c r="K837" s="180"/>
      <c r="L837" s="180"/>
      <c r="M837" s="180"/>
      <c r="N837" s="180"/>
      <c r="O837" s="180"/>
      <c r="P837" s="180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  <c r="AA837" s="180"/>
    </row>
    <row r="838">
      <c r="A838" s="180"/>
      <c r="B838" s="180"/>
      <c r="C838" s="180"/>
      <c r="D838" s="180"/>
      <c r="E838" s="180"/>
      <c r="F838" s="180"/>
      <c r="G838" s="180"/>
      <c r="H838" s="180"/>
      <c r="I838" s="180"/>
      <c r="J838" s="180"/>
      <c r="K838" s="180"/>
      <c r="L838" s="180"/>
      <c r="M838" s="180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  <c r="AA838" s="180"/>
    </row>
    <row r="839">
      <c r="A839" s="180"/>
      <c r="B839" s="180"/>
      <c r="C839" s="180"/>
      <c r="D839" s="180"/>
      <c r="E839" s="180"/>
      <c r="F839" s="180"/>
      <c r="G839" s="180"/>
      <c r="H839" s="180"/>
      <c r="I839" s="180"/>
      <c r="J839" s="180"/>
      <c r="K839" s="180"/>
      <c r="L839" s="180"/>
      <c r="M839" s="180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  <c r="AA839" s="180"/>
    </row>
    <row r="840">
      <c r="A840" s="180"/>
      <c r="B840" s="180"/>
      <c r="C840" s="180"/>
      <c r="D840" s="180"/>
      <c r="E840" s="180"/>
      <c r="F840" s="180"/>
      <c r="G840" s="180"/>
      <c r="H840" s="180"/>
      <c r="I840" s="180"/>
      <c r="J840" s="180"/>
      <c r="K840" s="180"/>
      <c r="L840" s="180"/>
      <c r="M840" s="180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  <c r="AA840" s="180"/>
    </row>
    <row r="841">
      <c r="A841" s="180"/>
      <c r="B841" s="180"/>
      <c r="C841" s="180"/>
      <c r="D841" s="180"/>
      <c r="E841" s="180"/>
      <c r="F841" s="180"/>
      <c r="G841" s="180"/>
      <c r="H841" s="180"/>
      <c r="I841" s="180"/>
      <c r="J841" s="180"/>
      <c r="K841" s="180"/>
      <c r="L841" s="180"/>
      <c r="M841" s="180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  <c r="AA841" s="180"/>
    </row>
    <row r="842">
      <c r="A842" s="180"/>
      <c r="B842" s="180"/>
      <c r="C842" s="180"/>
      <c r="D842" s="180"/>
      <c r="E842" s="180"/>
      <c r="F842" s="180"/>
      <c r="G842" s="180"/>
      <c r="H842" s="180"/>
      <c r="I842" s="180"/>
      <c r="J842" s="180"/>
      <c r="K842" s="180"/>
      <c r="L842" s="180"/>
      <c r="M842" s="180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  <c r="AA842" s="180"/>
    </row>
    <row r="843">
      <c r="A843" s="180"/>
      <c r="B843" s="180"/>
      <c r="C843" s="180"/>
      <c r="D843" s="180"/>
      <c r="E843" s="180"/>
      <c r="F843" s="180"/>
      <c r="G843" s="180"/>
      <c r="H843" s="180"/>
      <c r="I843" s="180"/>
      <c r="J843" s="180"/>
      <c r="K843" s="180"/>
      <c r="L843" s="180"/>
      <c r="M843" s="180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  <c r="AA843" s="180"/>
    </row>
    <row r="844">
      <c r="A844" s="180"/>
      <c r="B844" s="180"/>
      <c r="C844" s="180"/>
      <c r="D844" s="180"/>
      <c r="E844" s="180"/>
      <c r="F844" s="180"/>
      <c r="G844" s="180"/>
      <c r="H844" s="180"/>
      <c r="I844" s="180"/>
      <c r="J844" s="180"/>
      <c r="K844" s="180"/>
      <c r="L844" s="180"/>
      <c r="M844" s="180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  <c r="AA844" s="180"/>
    </row>
    <row r="845">
      <c r="A845" s="180"/>
      <c r="B845" s="180"/>
      <c r="C845" s="180"/>
      <c r="D845" s="180"/>
      <c r="E845" s="180"/>
      <c r="F845" s="180"/>
      <c r="G845" s="180"/>
      <c r="H845" s="180"/>
      <c r="I845" s="180"/>
      <c r="J845" s="180"/>
      <c r="K845" s="180"/>
      <c r="L845" s="180"/>
      <c r="M845" s="180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  <c r="AA845" s="180"/>
    </row>
    <row r="846">
      <c r="A846" s="180"/>
      <c r="B846" s="180"/>
      <c r="C846" s="180"/>
      <c r="D846" s="180"/>
      <c r="E846" s="180"/>
      <c r="F846" s="180"/>
      <c r="G846" s="180"/>
      <c r="H846" s="180"/>
      <c r="I846" s="180"/>
      <c r="J846" s="180"/>
      <c r="K846" s="180"/>
      <c r="L846" s="180"/>
      <c r="M846" s="180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  <c r="AA846" s="180"/>
    </row>
    <row r="847">
      <c r="A847" s="180"/>
      <c r="B847" s="180"/>
      <c r="C847" s="180"/>
      <c r="D847" s="180"/>
      <c r="E847" s="180"/>
      <c r="F847" s="180"/>
      <c r="G847" s="180"/>
      <c r="H847" s="180"/>
      <c r="I847" s="180"/>
      <c r="J847" s="180"/>
      <c r="K847" s="180"/>
      <c r="L847" s="180"/>
      <c r="M847" s="180"/>
      <c r="N847" s="180"/>
      <c r="O847" s="180"/>
      <c r="P847" s="180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  <c r="AA847" s="180"/>
    </row>
    <row r="848">
      <c r="A848" s="180"/>
      <c r="B848" s="180"/>
      <c r="C848" s="180"/>
      <c r="D848" s="180"/>
      <c r="E848" s="180"/>
      <c r="F848" s="180"/>
      <c r="G848" s="180"/>
      <c r="H848" s="180"/>
      <c r="I848" s="180"/>
      <c r="J848" s="180"/>
      <c r="K848" s="180"/>
      <c r="L848" s="180"/>
      <c r="M848" s="180"/>
      <c r="N848" s="180"/>
      <c r="O848" s="180"/>
      <c r="P848" s="180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  <c r="AA848" s="180"/>
    </row>
    <row r="849">
      <c r="A849" s="180"/>
      <c r="B849" s="180"/>
      <c r="C849" s="180"/>
      <c r="D849" s="180"/>
      <c r="E849" s="180"/>
      <c r="F849" s="180"/>
      <c r="G849" s="180"/>
      <c r="H849" s="180"/>
      <c r="I849" s="180"/>
      <c r="J849" s="180"/>
      <c r="K849" s="180"/>
      <c r="L849" s="180"/>
      <c r="M849" s="180"/>
      <c r="N849" s="180"/>
      <c r="O849" s="180"/>
      <c r="P849" s="180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  <c r="AA849" s="180"/>
    </row>
    <row r="850">
      <c r="A850" s="180"/>
      <c r="B850" s="180"/>
      <c r="C850" s="180"/>
      <c r="D850" s="180"/>
      <c r="E850" s="180"/>
      <c r="F850" s="180"/>
      <c r="G850" s="180"/>
      <c r="H850" s="180"/>
      <c r="I850" s="180"/>
      <c r="J850" s="180"/>
      <c r="K850" s="180"/>
      <c r="L850" s="180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  <c r="AA850" s="180"/>
    </row>
    <row r="851">
      <c r="A851" s="180"/>
      <c r="B851" s="180"/>
      <c r="C851" s="180"/>
      <c r="D851" s="180"/>
      <c r="E851" s="180"/>
      <c r="F851" s="180"/>
      <c r="G851" s="180"/>
      <c r="H851" s="180"/>
      <c r="I851" s="180"/>
      <c r="J851" s="180"/>
      <c r="K851" s="180"/>
      <c r="L851" s="180"/>
      <c r="M851" s="180"/>
      <c r="N851" s="180"/>
      <c r="O851" s="180"/>
      <c r="P851" s="180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  <c r="AA851" s="180"/>
    </row>
    <row r="852">
      <c r="A852" s="180"/>
      <c r="B852" s="180"/>
      <c r="C852" s="180"/>
      <c r="D852" s="180"/>
      <c r="E852" s="180"/>
      <c r="F852" s="180"/>
      <c r="G852" s="180"/>
      <c r="H852" s="180"/>
      <c r="I852" s="180"/>
      <c r="J852" s="180"/>
      <c r="K852" s="180"/>
      <c r="L852" s="180"/>
      <c r="M852" s="180"/>
      <c r="N852" s="180"/>
      <c r="O852" s="180"/>
      <c r="P852" s="180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</row>
    <row r="853">
      <c r="A853" s="180"/>
      <c r="B853" s="180"/>
      <c r="C853" s="180"/>
      <c r="D853" s="180"/>
      <c r="E853" s="180"/>
      <c r="F853" s="180"/>
      <c r="G853" s="180"/>
      <c r="H853" s="180"/>
      <c r="I853" s="180"/>
      <c r="J853" s="180"/>
      <c r="K853" s="180"/>
      <c r="L853" s="180"/>
      <c r="M853" s="180"/>
      <c r="N853" s="180"/>
      <c r="O853" s="180"/>
      <c r="P853" s="180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</row>
    <row r="854">
      <c r="A854" s="180"/>
      <c r="B854" s="180"/>
      <c r="C854" s="180"/>
      <c r="D854" s="180"/>
      <c r="E854" s="180"/>
      <c r="F854" s="180"/>
      <c r="G854" s="180"/>
      <c r="H854" s="180"/>
      <c r="I854" s="180"/>
      <c r="J854" s="180"/>
      <c r="K854" s="180"/>
      <c r="L854" s="180"/>
      <c r="M854" s="180"/>
      <c r="N854" s="180"/>
      <c r="O854" s="180"/>
      <c r="P854" s="180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</row>
    <row r="855">
      <c r="A855" s="180"/>
      <c r="B855" s="180"/>
      <c r="C855" s="180"/>
      <c r="D855" s="180"/>
      <c r="E855" s="180"/>
      <c r="F855" s="180"/>
      <c r="G855" s="180"/>
      <c r="H855" s="180"/>
      <c r="I855" s="180"/>
      <c r="J855" s="180"/>
      <c r="K855" s="180"/>
      <c r="L855" s="180"/>
      <c r="M855" s="180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</row>
    <row r="856">
      <c r="A856" s="180"/>
      <c r="B856" s="180"/>
      <c r="C856" s="180"/>
      <c r="D856" s="180"/>
      <c r="E856" s="180"/>
      <c r="F856" s="180"/>
      <c r="G856" s="180"/>
      <c r="H856" s="180"/>
      <c r="I856" s="180"/>
      <c r="J856" s="180"/>
      <c r="K856" s="180"/>
      <c r="L856" s="180"/>
      <c r="M856" s="180"/>
      <c r="N856" s="180"/>
      <c r="O856" s="180"/>
      <c r="P856" s="180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</row>
    <row r="857">
      <c r="A857" s="180"/>
      <c r="B857" s="180"/>
      <c r="C857" s="180"/>
      <c r="D857" s="180"/>
      <c r="E857" s="180"/>
      <c r="F857" s="180"/>
      <c r="G857" s="180"/>
      <c r="H857" s="180"/>
      <c r="I857" s="180"/>
      <c r="J857" s="180"/>
      <c r="K857" s="180"/>
      <c r="L857" s="180"/>
      <c r="M857" s="180"/>
      <c r="N857" s="180"/>
      <c r="O857" s="180"/>
      <c r="P857" s="180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</row>
    <row r="858">
      <c r="A858" s="180"/>
      <c r="B858" s="180"/>
      <c r="C858" s="180"/>
      <c r="D858" s="180"/>
      <c r="E858" s="180"/>
      <c r="F858" s="180"/>
      <c r="G858" s="180"/>
      <c r="H858" s="180"/>
      <c r="I858" s="180"/>
      <c r="J858" s="180"/>
      <c r="K858" s="180"/>
      <c r="L858" s="180"/>
      <c r="M858" s="180"/>
      <c r="N858" s="180"/>
      <c r="O858" s="180"/>
      <c r="P858" s="180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</row>
    <row r="859">
      <c r="A859" s="180"/>
      <c r="B859" s="180"/>
      <c r="C859" s="180"/>
      <c r="D859" s="180"/>
      <c r="E859" s="180"/>
      <c r="F859" s="180"/>
      <c r="G859" s="180"/>
      <c r="H859" s="180"/>
      <c r="I859" s="180"/>
      <c r="J859" s="180"/>
      <c r="K859" s="180"/>
      <c r="L859" s="180"/>
      <c r="M859" s="180"/>
      <c r="N859" s="180"/>
      <c r="O859" s="180"/>
      <c r="P859" s="180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</row>
    <row r="860">
      <c r="A860" s="180"/>
      <c r="B860" s="180"/>
      <c r="C860" s="180"/>
      <c r="D860" s="180"/>
      <c r="E860" s="180"/>
      <c r="F860" s="180"/>
      <c r="G860" s="180"/>
      <c r="H860" s="180"/>
      <c r="I860" s="180"/>
      <c r="J860" s="180"/>
      <c r="K860" s="180"/>
      <c r="L860" s="180"/>
      <c r="M860" s="180"/>
      <c r="N860" s="180"/>
      <c r="O860" s="180"/>
      <c r="P860" s="180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</row>
    <row r="861">
      <c r="A861" s="180"/>
      <c r="B861" s="18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</row>
    <row r="862">
      <c r="A862" s="180"/>
      <c r="B862" s="180"/>
      <c r="C862" s="180"/>
      <c r="D862" s="180"/>
      <c r="E862" s="180"/>
      <c r="F862" s="180"/>
      <c r="G862" s="180"/>
      <c r="H862" s="180"/>
      <c r="I862" s="180"/>
      <c r="J862" s="180"/>
      <c r="K862" s="180"/>
      <c r="L862" s="180"/>
      <c r="M862" s="180"/>
      <c r="N862" s="180"/>
      <c r="O862" s="180"/>
      <c r="P862" s="180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  <c r="AA862" s="180"/>
    </row>
    <row r="863">
      <c r="A863" s="180"/>
      <c r="B863" s="180"/>
      <c r="C863" s="180"/>
      <c r="D863" s="180"/>
      <c r="E863" s="180"/>
      <c r="F863" s="180"/>
      <c r="G863" s="180"/>
      <c r="H863" s="180"/>
      <c r="I863" s="180"/>
      <c r="J863" s="180"/>
      <c r="K863" s="180"/>
      <c r="L863" s="180"/>
      <c r="M863" s="180"/>
      <c r="N863" s="180"/>
      <c r="O863" s="180"/>
      <c r="P863" s="180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  <c r="AA863" s="180"/>
    </row>
    <row r="864">
      <c r="A864" s="180"/>
      <c r="B864" s="180"/>
      <c r="C864" s="180"/>
      <c r="D864" s="180"/>
      <c r="E864" s="180"/>
      <c r="F864" s="180"/>
      <c r="G864" s="180"/>
      <c r="H864" s="180"/>
      <c r="I864" s="180"/>
      <c r="J864" s="180"/>
      <c r="K864" s="180"/>
      <c r="L864" s="180"/>
      <c r="M864" s="180"/>
      <c r="N864" s="180"/>
      <c r="O864" s="180"/>
      <c r="P864" s="180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  <c r="AA864" s="180"/>
    </row>
    <row r="865">
      <c r="A865" s="180"/>
      <c r="B865" s="180"/>
      <c r="C865" s="180"/>
      <c r="D865" s="180"/>
      <c r="E865" s="180"/>
      <c r="F865" s="180"/>
      <c r="G865" s="180"/>
      <c r="H865" s="180"/>
      <c r="I865" s="180"/>
      <c r="J865" s="180"/>
      <c r="K865" s="180"/>
      <c r="L865" s="180"/>
      <c r="M865" s="180"/>
      <c r="N865" s="180"/>
      <c r="O865" s="180"/>
      <c r="P865" s="180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  <c r="AA865" s="180"/>
    </row>
    <row r="866">
      <c r="A866" s="180"/>
      <c r="B866" s="180"/>
      <c r="C866" s="180"/>
      <c r="D866" s="180"/>
      <c r="E866" s="180"/>
      <c r="F866" s="180"/>
      <c r="G866" s="180"/>
      <c r="H866" s="180"/>
      <c r="I866" s="180"/>
      <c r="J866" s="180"/>
      <c r="K866" s="180"/>
      <c r="L866" s="180"/>
      <c r="M866" s="180"/>
      <c r="N866" s="180"/>
      <c r="O866" s="180"/>
      <c r="P866" s="180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  <c r="AA866" s="180"/>
    </row>
    <row r="867">
      <c r="A867" s="180"/>
      <c r="B867" s="180"/>
      <c r="C867" s="180"/>
      <c r="D867" s="180"/>
      <c r="E867" s="180"/>
      <c r="F867" s="180"/>
      <c r="G867" s="180"/>
      <c r="H867" s="180"/>
      <c r="I867" s="180"/>
      <c r="J867" s="180"/>
      <c r="K867" s="180"/>
      <c r="L867" s="180"/>
      <c r="M867" s="180"/>
      <c r="N867" s="180"/>
      <c r="O867" s="180"/>
      <c r="P867" s="180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  <c r="AA867" s="180"/>
    </row>
    <row r="868">
      <c r="A868" s="180"/>
      <c r="B868" s="180"/>
      <c r="C868" s="180"/>
      <c r="D868" s="180"/>
      <c r="E868" s="180"/>
      <c r="F868" s="180"/>
      <c r="G868" s="180"/>
      <c r="H868" s="180"/>
      <c r="I868" s="180"/>
      <c r="J868" s="180"/>
      <c r="K868" s="180"/>
      <c r="L868" s="180"/>
      <c r="M868" s="180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  <c r="AA868" s="180"/>
    </row>
    <row r="869">
      <c r="A869" s="180"/>
      <c r="B869" s="180"/>
      <c r="C869" s="180"/>
      <c r="D869" s="180"/>
      <c r="E869" s="180"/>
      <c r="F869" s="180"/>
      <c r="G869" s="180"/>
      <c r="H869" s="180"/>
      <c r="I869" s="180"/>
      <c r="J869" s="180"/>
      <c r="K869" s="180"/>
      <c r="L869" s="180"/>
      <c r="M869" s="180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  <c r="AA869" s="180"/>
    </row>
    <row r="870">
      <c r="A870" s="180"/>
      <c r="B870" s="180"/>
      <c r="C870" s="180"/>
      <c r="D870" s="180"/>
      <c r="E870" s="180"/>
      <c r="F870" s="180"/>
      <c r="G870" s="180"/>
      <c r="H870" s="180"/>
      <c r="I870" s="180"/>
      <c r="J870" s="180"/>
      <c r="K870" s="180"/>
      <c r="L870" s="180"/>
      <c r="M870" s="180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  <c r="AA870" s="180"/>
    </row>
    <row r="871">
      <c r="A871" s="180"/>
      <c r="B871" s="180"/>
      <c r="C871" s="180"/>
      <c r="D871" s="180"/>
      <c r="E871" s="180"/>
      <c r="F871" s="180"/>
      <c r="G871" s="180"/>
      <c r="H871" s="180"/>
      <c r="I871" s="180"/>
      <c r="J871" s="180"/>
      <c r="K871" s="180"/>
      <c r="L871" s="180"/>
      <c r="M871" s="180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  <c r="AA871" s="180"/>
    </row>
    <row r="872">
      <c r="A872" s="180"/>
      <c r="B872" s="180"/>
      <c r="C872" s="180"/>
      <c r="D872" s="180"/>
      <c r="E872" s="180"/>
      <c r="F872" s="180"/>
      <c r="G872" s="180"/>
      <c r="H872" s="180"/>
      <c r="I872" s="180"/>
      <c r="J872" s="180"/>
      <c r="K872" s="180"/>
      <c r="L872" s="180"/>
      <c r="M872" s="180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  <c r="AA872" s="180"/>
    </row>
    <row r="873">
      <c r="A873" s="180"/>
      <c r="B873" s="180"/>
      <c r="C873" s="180"/>
      <c r="D873" s="180"/>
      <c r="E873" s="180"/>
      <c r="F873" s="180"/>
      <c r="G873" s="180"/>
      <c r="H873" s="180"/>
      <c r="I873" s="180"/>
      <c r="J873" s="180"/>
      <c r="K873" s="180"/>
      <c r="L873" s="180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  <c r="AA873" s="180"/>
    </row>
    <row r="874">
      <c r="A874" s="180"/>
      <c r="B874" s="180"/>
      <c r="C874" s="180"/>
      <c r="D874" s="180"/>
      <c r="E874" s="180"/>
      <c r="F874" s="180"/>
      <c r="G874" s="180"/>
      <c r="H874" s="180"/>
      <c r="I874" s="180"/>
      <c r="J874" s="180"/>
      <c r="K874" s="180"/>
      <c r="L874" s="180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  <c r="AA874" s="180"/>
    </row>
    <row r="875">
      <c r="A875" s="180"/>
      <c r="B875" s="180"/>
      <c r="C875" s="180"/>
      <c r="D875" s="180"/>
      <c r="E875" s="180"/>
      <c r="F875" s="180"/>
      <c r="G875" s="180"/>
      <c r="H875" s="180"/>
      <c r="I875" s="180"/>
      <c r="J875" s="180"/>
      <c r="K875" s="180"/>
      <c r="L875" s="180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  <c r="AA875" s="180"/>
    </row>
    <row r="876">
      <c r="A876" s="180"/>
      <c r="B876" s="180"/>
      <c r="C876" s="180"/>
      <c r="D876" s="180"/>
      <c r="E876" s="180"/>
      <c r="F876" s="180"/>
      <c r="G876" s="180"/>
      <c r="H876" s="180"/>
      <c r="I876" s="180"/>
      <c r="J876" s="180"/>
      <c r="K876" s="180"/>
      <c r="L876" s="180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  <c r="AA876" s="180"/>
    </row>
    <row r="877">
      <c r="A877" s="180"/>
      <c r="B877" s="180"/>
      <c r="C877" s="180"/>
      <c r="D877" s="180"/>
      <c r="E877" s="180"/>
      <c r="F877" s="180"/>
      <c r="G877" s="180"/>
      <c r="H877" s="180"/>
      <c r="I877" s="180"/>
      <c r="J877" s="180"/>
      <c r="K877" s="180"/>
      <c r="L877" s="180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  <c r="AA877" s="180"/>
    </row>
    <row r="878">
      <c r="A878" s="180"/>
      <c r="B878" s="180"/>
      <c r="C878" s="180"/>
      <c r="D878" s="180"/>
      <c r="E878" s="180"/>
      <c r="F878" s="180"/>
      <c r="G878" s="180"/>
      <c r="H878" s="180"/>
      <c r="I878" s="180"/>
      <c r="J878" s="180"/>
      <c r="K878" s="180"/>
      <c r="L878" s="180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  <c r="AA878" s="180"/>
    </row>
    <row r="879">
      <c r="A879" s="180"/>
      <c r="B879" s="180"/>
      <c r="C879" s="180"/>
      <c r="D879" s="180"/>
      <c r="E879" s="180"/>
      <c r="F879" s="180"/>
      <c r="G879" s="180"/>
      <c r="H879" s="180"/>
      <c r="I879" s="180"/>
      <c r="J879" s="180"/>
      <c r="K879" s="180"/>
      <c r="L879" s="180"/>
      <c r="M879" s="180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  <c r="AA879" s="180"/>
    </row>
    <row r="880">
      <c r="A880" s="180"/>
      <c r="B880" s="180"/>
      <c r="C880" s="180"/>
      <c r="D880" s="180"/>
      <c r="E880" s="180"/>
      <c r="F880" s="180"/>
      <c r="G880" s="180"/>
      <c r="H880" s="180"/>
      <c r="I880" s="180"/>
      <c r="J880" s="180"/>
      <c r="K880" s="180"/>
      <c r="L880" s="180"/>
      <c r="M880" s="180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  <c r="AA880" s="180"/>
    </row>
    <row r="881">
      <c r="A881" s="180"/>
      <c r="B881" s="180"/>
      <c r="C881" s="180"/>
      <c r="D881" s="180"/>
      <c r="E881" s="180"/>
      <c r="F881" s="180"/>
      <c r="G881" s="180"/>
      <c r="H881" s="180"/>
      <c r="I881" s="180"/>
      <c r="J881" s="180"/>
      <c r="K881" s="180"/>
      <c r="L881" s="180"/>
      <c r="M881" s="180"/>
      <c r="N881" s="180"/>
      <c r="O881" s="180"/>
      <c r="P881" s="180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  <c r="AA881" s="180"/>
    </row>
    <row r="882">
      <c r="A882" s="180"/>
      <c r="B882" s="180"/>
      <c r="C882" s="180"/>
      <c r="D882" s="180"/>
      <c r="E882" s="180"/>
      <c r="F882" s="180"/>
      <c r="G882" s="180"/>
      <c r="H882" s="180"/>
      <c r="I882" s="180"/>
      <c r="J882" s="180"/>
      <c r="K882" s="180"/>
      <c r="L882" s="180"/>
      <c r="M882" s="180"/>
      <c r="N882" s="180"/>
      <c r="O882" s="180"/>
      <c r="P882" s="180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  <c r="AA882" s="180"/>
    </row>
    <row r="883">
      <c r="A883" s="180"/>
      <c r="B883" s="180"/>
      <c r="C883" s="180"/>
      <c r="D883" s="180"/>
      <c r="E883" s="180"/>
      <c r="F883" s="180"/>
      <c r="G883" s="180"/>
      <c r="H883" s="180"/>
      <c r="I883" s="180"/>
      <c r="J883" s="180"/>
      <c r="K883" s="180"/>
      <c r="L883" s="180"/>
      <c r="M883" s="180"/>
      <c r="N883" s="180"/>
      <c r="O883" s="180"/>
      <c r="P883" s="180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  <c r="AA883" s="180"/>
    </row>
    <row r="884">
      <c r="A884" s="180"/>
      <c r="B884" s="180"/>
      <c r="C884" s="180"/>
      <c r="D884" s="180"/>
      <c r="E884" s="180"/>
      <c r="F884" s="180"/>
      <c r="G884" s="180"/>
      <c r="H884" s="180"/>
      <c r="I884" s="180"/>
      <c r="J884" s="180"/>
      <c r="K884" s="180"/>
      <c r="L884" s="180"/>
      <c r="M884" s="180"/>
      <c r="N884" s="180"/>
      <c r="O884" s="180"/>
      <c r="P884" s="180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  <c r="AA884" s="180"/>
    </row>
    <row r="885">
      <c r="A885" s="180"/>
      <c r="B885" s="180"/>
      <c r="C885" s="180"/>
      <c r="D885" s="180"/>
      <c r="E885" s="180"/>
      <c r="F885" s="180"/>
      <c r="G885" s="180"/>
      <c r="H885" s="180"/>
      <c r="I885" s="180"/>
      <c r="J885" s="180"/>
      <c r="K885" s="180"/>
      <c r="L885" s="180"/>
      <c r="M885" s="180"/>
      <c r="N885" s="180"/>
      <c r="O885" s="180"/>
      <c r="P885" s="180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  <c r="AA885" s="180"/>
    </row>
    <row r="886">
      <c r="A886" s="180"/>
      <c r="B886" s="180"/>
      <c r="C886" s="180"/>
      <c r="D886" s="180"/>
      <c r="E886" s="180"/>
      <c r="F886" s="180"/>
      <c r="G886" s="180"/>
      <c r="H886" s="180"/>
      <c r="I886" s="180"/>
      <c r="J886" s="180"/>
      <c r="K886" s="180"/>
      <c r="L886" s="180"/>
      <c r="M886" s="180"/>
      <c r="N886" s="180"/>
      <c r="O886" s="180"/>
      <c r="P886" s="180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  <c r="AA886" s="180"/>
    </row>
    <row r="887">
      <c r="A887" s="180"/>
      <c r="B887" s="180"/>
      <c r="C887" s="180"/>
      <c r="D887" s="180"/>
      <c r="E887" s="180"/>
      <c r="F887" s="180"/>
      <c r="G887" s="180"/>
      <c r="H887" s="180"/>
      <c r="I887" s="180"/>
      <c r="J887" s="180"/>
      <c r="K887" s="180"/>
      <c r="L887" s="180"/>
      <c r="M887" s="180"/>
      <c r="N887" s="180"/>
      <c r="O887" s="180"/>
      <c r="P887" s="180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  <c r="AA887" s="180"/>
    </row>
    <row r="888">
      <c r="A888" s="180"/>
      <c r="B888" s="180"/>
      <c r="C888" s="180"/>
      <c r="D888" s="180"/>
      <c r="E888" s="180"/>
      <c r="F888" s="180"/>
      <c r="G888" s="180"/>
      <c r="H888" s="180"/>
      <c r="I888" s="180"/>
      <c r="J888" s="180"/>
      <c r="K888" s="180"/>
      <c r="L888" s="180"/>
      <c r="M888" s="180"/>
      <c r="N888" s="180"/>
      <c r="O888" s="180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</row>
    <row r="889">
      <c r="A889" s="180"/>
      <c r="B889" s="180"/>
      <c r="C889" s="180"/>
      <c r="D889" s="180"/>
      <c r="E889" s="180"/>
      <c r="F889" s="180"/>
      <c r="G889" s="180"/>
      <c r="H889" s="180"/>
      <c r="I889" s="180"/>
      <c r="J889" s="180"/>
      <c r="K889" s="180"/>
      <c r="L889" s="180"/>
      <c r="M889" s="180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</row>
    <row r="890">
      <c r="A890" s="180"/>
      <c r="B890" s="180"/>
      <c r="C890" s="180"/>
      <c r="D890" s="180"/>
      <c r="E890" s="180"/>
      <c r="F890" s="180"/>
      <c r="G890" s="180"/>
      <c r="H890" s="180"/>
      <c r="I890" s="180"/>
      <c r="J890" s="180"/>
      <c r="K890" s="180"/>
      <c r="L890" s="180"/>
      <c r="M890" s="180"/>
      <c r="N890" s="180"/>
      <c r="O890" s="180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</row>
    <row r="891">
      <c r="A891" s="180"/>
      <c r="B891" s="180"/>
      <c r="C891" s="180"/>
      <c r="D891" s="180"/>
      <c r="E891" s="180"/>
      <c r="F891" s="180"/>
      <c r="G891" s="180"/>
      <c r="H891" s="180"/>
      <c r="I891" s="180"/>
      <c r="J891" s="180"/>
      <c r="K891" s="180"/>
      <c r="L891" s="180"/>
      <c r="M891" s="180"/>
      <c r="N891" s="180"/>
      <c r="O891" s="180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</row>
    <row r="892">
      <c r="A892" s="180"/>
      <c r="B892" s="180"/>
      <c r="C892" s="180"/>
      <c r="D892" s="180"/>
      <c r="E892" s="180"/>
      <c r="F892" s="180"/>
      <c r="G892" s="180"/>
      <c r="H892" s="180"/>
      <c r="I892" s="180"/>
      <c r="J892" s="180"/>
      <c r="K892" s="180"/>
      <c r="L892" s="180"/>
      <c r="M892" s="180"/>
      <c r="N892" s="180"/>
      <c r="O892" s="180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</row>
    <row r="893">
      <c r="A893" s="180"/>
      <c r="B893" s="180"/>
      <c r="C893" s="180"/>
      <c r="D893" s="180"/>
      <c r="E893" s="180"/>
      <c r="F893" s="180"/>
      <c r="G893" s="180"/>
      <c r="H893" s="180"/>
      <c r="I893" s="180"/>
      <c r="J893" s="180"/>
      <c r="K893" s="180"/>
      <c r="L893" s="180"/>
      <c r="M893" s="180"/>
      <c r="N893" s="180"/>
      <c r="O893" s="180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</row>
    <row r="894">
      <c r="A894" s="180"/>
      <c r="B894" s="180"/>
      <c r="C894" s="180"/>
      <c r="D894" s="180"/>
      <c r="E894" s="180"/>
      <c r="F894" s="180"/>
      <c r="G894" s="180"/>
      <c r="H894" s="180"/>
      <c r="I894" s="180"/>
      <c r="J894" s="180"/>
      <c r="K894" s="180"/>
      <c r="L894" s="180"/>
      <c r="M894" s="180"/>
      <c r="N894" s="180"/>
      <c r="O894" s="180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</row>
    <row r="895">
      <c r="A895" s="180"/>
      <c r="B895" s="180"/>
      <c r="C895" s="180"/>
      <c r="D895" s="180"/>
      <c r="E895" s="180"/>
      <c r="F895" s="180"/>
      <c r="G895" s="180"/>
      <c r="H895" s="180"/>
      <c r="I895" s="180"/>
      <c r="J895" s="180"/>
      <c r="K895" s="180"/>
      <c r="L895" s="180"/>
      <c r="M895" s="180"/>
      <c r="N895" s="180"/>
      <c r="O895" s="180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</row>
    <row r="896">
      <c r="A896" s="180"/>
      <c r="B896" s="180"/>
      <c r="C896" s="180"/>
      <c r="D896" s="180"/>
      <c r="E896" s="180"/>
      <c r="F896" s="180"/>
      <c r="G896" s="180"/>
      <c r="H896" s="180"/>
      <c r="I896" s="180"/>
      <c r="J896" s="180"/>
      <c r="K896" s="180"/>
      <c r="L896" s="180"/>
      <c r="M896" s="180"/>
      <c r="N896" s="180"/>
      <c r="O896" s="180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</row>
    <row r="897">
      <c r="A897" s="180"/>
      <c r="B897" s="180"/>
      <c r="C897" s="180"/>
      <c r="D897" s="180"/>
      <c r="E897" s="180"/>
      <c r="F897" s="180"/>
      <c r="G897" s="180"/>
      <c r="H897" s="180"/>
      <c r="I897" s="180"/>
      <c r="J897" s="180"/>
      <c r="K897" s="180"/>
      <c r="L897" s="180"/>
      <c r="M897" s="180"/>
      <c r="N897" s="180"/>
      <c r="O897" s="180"/>
      <c r="P897" s="180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  <c r="AA897" s="180"/>
    </row>
    <row r="898">
      <c r="A898" s="180"/>
      <c r="B898" s="180"/>
      <c r="C898" s="180"/>
      <c r="D898" s="180"/>
      <c r="E898" s="180"/>
      <c r="F898" s="180"/>
      <c r="G898" s="180"/>
      <c r="H898" s="180"/>
      <c r="I898" s="180"/>
      <c r="J898" s="180"/>
      <c r="K898" s="180"/>
      <c r="L898" s="180"/>
      <c r="M898" s="180"/>
      <c r="N898" s="180"/>
      <c r="O898" s="180"/>
      <c r="P898" s="180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  <c r="AA898" s="180"/>
    </row>
    <row r="899">
      <c r="A899" s="180"/>
      <c r="B899" s="180"/>
      <c r="C899" s="180"/>
      <c r="D899" s="180"/>
      <c r="E899" s="180"/>
      <c r="F899" s="180"/>
      <c r="G899" s="180"/>
      <c r="H899" s="180"/>
      <c r="I899" s="180"/>
      <c r="J899" s="180"/>
      <c r="K899" s="180"/>
      <c r="L899" s="180"/>
      <c r="M899" s="180"/>
      <c r="N899" s="180"/>
      <c r="O899" s="180"/>
      <c r="P899" s="180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  <c r="AA899" s="180"/>
    </row>
    <row r="900">
      <c r="A900" s="180"/>
      <c r="B900" s="180"/>
      <c r="C900" s="180"/>
      <c r="D900" s="180"/>
      <c r="E900" s="180"/>
      <c r="F900" s="180"/>
      <c r="G900" s="180"/>
      <c r="H900" s="180"/>
      <c r="I900" s="180"/>
      <c r="J900" s="180"/>
      <c r="K900" s="180"/>
      <c r="L900" s="180"/>
      <c r="M900" s="180"/>
      <c r="N900" s="180"/>
      <c r="O900" s="180"/>
      <c r="P900" s="180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  <c r="AA900" s="180"/>
    </row>
    <row r="901">
      <c r="A901" s="180"/>
      <c r="B901" s="180"/>
      <c r="C901" s="180"/>
      <c r="D901" s="180"/>
      <c r="E901" s="180"/>
      <c r="F901" s="180"/>
      <c r="G901" s="180"/>
      <c r="H901" s="180"/>
      <c r="I901" s="180"/>
      <c r="J901" s="180"/>
      <c r="K901" s="180"/>
      <c r="L901" s="180"/>
      <c r="M901" s="180"/>
      <c r="N901" s="180"/>
      <c r="O901" s="180"/>
      <c r="P901" s="180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  <c r="AA901" s="180"/>
    </row>
    <row r="902">
      <c r="A902" s="180"/>
      <c r="B902" s="180"/>
      <c r="C902" s="180"/>
      <c r="D902" s="180"/>
      <c r="E902" s="180"/>
      <c r="F902" s="180"/>
      <c r="G902" s="180"/>
      <c r="H902" s="180"/>
      <c r="I902" s="180"/>
      <c r="J902" s="180"/>
      <c r="K902" s="180"/>
      <c r="L902" s="180"/>
      <c r="M902" s="180"/>
      <c r="N902" s="180"/>
      <c r="O902" s="180"/>
      <c r="P902" s="180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  <c r="AA902" s="180"/>
    </row>
    <row r="903">
      <c r="A903" s="180"/>
      <c r="B903" s="180"/>
      <c r="C903" s="180"/>
      <c r="D903" s="180"/>
      <c r="E903" s="180"/>
      <c r="F903" s="180"/>
      <c r="G903" s="180"/>
      <c r="H903" s="180"/>
      <c r="I903" s="180"/>
      <c r="J903" s="180"/>
      <c r="K903" s="180"/>
      <c r="L903" s="180"/>
      <c r="M903" s="180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  <c r="AA903" s="180"/>
    </row>
    <row r="904">
      <c r="A904" s="180"/>
      <c r="B904" s="180"/>
      <c r="C904" s="180"/>
      <c r="D904" s="180"/>
      <c r="E904" s="180"/>
      <c r="F904" s="180"/>
      <c r="G904" s="180"/>
      <c r="H904" s="180"/>
      <c r="I904" s="180"/>
      <c r="J904" s="180"/>
      <c r="K904" s="180"/>
      <c r="L904" s="180"/>
      <c r="M904" s="180"/>
      <c r="N904" s="180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  <c r="AA904" s="180"/>
    </row>
    <row r="905">
      <c r="A905" s="180"/>
      <c r="B905" s="180"/>
      <c r="C905" s="180"/>
      <c r="D905" s="180"/>
      <c r="E905" s="180"/>
      <c r="F905" s="180"/>
      <c r="G905" s="180"/>
      <c r="H905" s="180"/>
      <c r="I905" s="180"/>
      <c r="J905" s="180"/>
      <c r="K905" s="180"/>
      <c r="L905" s="180"/>
      <c r="M905" s="180"/>
      <c r="N905" s="180"/>
      <c r="O905" s="180"/>
      <c r="P905" s="180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  <c r="AA905" s="180"/>
    </row>
    <row r="906">
      <c r="A906" s="180"/>
      <c r="B906" s="180"/>
      <c r="C906" s="180"/>
      <c r="D906" s="180"/>
      <c r="E906" s="180"/>
      <c r="F906" s="180"/>
      <c r="G906" s="180"/>
      <c r="H906" s="180"/>
      <c r="I906" s="180"/>
      <c r="J906" s="180"/>
      <c r="K906" s="180"/>
      <c r="L906" s="180"/>
      <c r="M906" s="180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  <c r="AA906" s="180"/>
    </row>
    <row r="907">
      <c r="A907" s="180"/>
      <c r="B907" s="180"/>
      <c r="C907" s="180"/>
      <c r="D907" s="180"/>
      <c r="E907" s="180"/>
      <c r="F907" s="180"/>
      <c r="G907" s="180"/>
      <c r="H907" s="180"/>
      <c r="I907" s="180"/>
      <c r="J907" s="180"/>
      <c r="K907" s="180"/>
      <c r="L907" s="180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  <c r="AA907" s="180"/>
    </row>
    <row r="908">
      <c r="A908" s="180"/>
      <c r="B908" s="180"/>
      <c r="C908" s="180"/>
      <c r="D908" s="180"/>
      <c r="E908" s="180"/>
      <c r="F908" s="180"/>
      <c r="G908" s="180"/>
      <c r="H908" s="180"/>
      <c r="I908" s="180"/>
      <c r="J908" s="180"/>
      <c r="K908" s="180"/>
      <c r="L908" s="180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  <c r="AA908" s="180"/>
    </row>
    <row r="909">
      <c r="A909" s="180"/>
      <c r="B909" s="180"/>
      <c r="C909" s="180"/>
      <c r="D909" s="180"/>
      <c r="E909" s="180"/>
      <c r="F909" s="180"/>
      <c r="G909" s="180"/>
      <c r="H909" s="180"/>
      <c r="I909" s="180"/>
      <c r="J909" s="180"/>
      <c r="K909" s="180"/>
      <c r="L909" s="180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  <c r="AA909" s="180"/>
    </row>
    <row r="910">
      <c r="A910" s="180"/>
      <c r="B910" s="180"/>
      <c r="C910" s="180"/>
      <c r="D910" s="180"/>
      <c r="E910" s="180"/>
      <c r="F910" s="180"/>
      <c r="G910" s="180"/>
      <c r="H910" s="180"/>
      <c r="I910" s="180"/>
      <c r="J910" s="180"/>
      <c r="K910" s="180"/>
      <c r="L910" s="180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  <c r="AA910" s="180"/>
    </row>
    <row r="911">
      <c r="A911" s="180"/>
      <c r="B911" s="180"/>
      <c r="C911" s="180"/>
      <c r="D911" s="180"/>
      <c r="E911" s="180"/>
      <c r="F911" s="180"/>
      <c r="G911" s="180"/>
      <c r="H911" s="180"/>
      <c r="I911" s="180"/>
      <c r="J911" s="180"/>
      <c r="K911" s="180"/>
      <c r="L911" s="180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  <c r="AA911" s="180"/>
    </row>
    <row r="912">
      <c r="A912" s="180"/>
      <c r="B912" s="180"/>
      <c r="C912" s="180"/>
      <c r="D912" s="180"/>
      <c r="E912" s="180"/>
      <c r="F912" s="180"/>
      <c r="G912" s="180"/>
      <c r="H912" s="180"/>
      <c r="I912" s="180"/>
      <c r="J912" s="180"/>
      <c r="K912" s="180"/>
      <c r="L912" s="180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  <c r="AA912" s="180"/>
    </row>
    <row r="913">
      <c r="A913" s="180"/>
      <c r="B913" s="180"/>
      <c r="C913" s="180"/>
      <c r="D913" s="180"/>
      <c r="E913" s="180"/>
      <c r="F913" s="180"/>
      <c r="G913" s="180"/>
      <c r="H913" s="180"/>
      <c r="I913" s="180"/>
      <c r="J913" s="180"/>
      <c r="K913" s="180"/>
      <c r="L913" s="180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  <c r="AA913" s="180"/>
    </row>
    <row r="914">
      <c r="A914" s="180"/>
      <c r="B914" s="180"/>
      <c r="C914" s="180"/>
      <c r="D914" s="180"/>
      <c r="E914" s="180"/>
      <c r="F914" s="180"/>
      <c r="G914" s="180"/>
      <c r="H914" s="180"/>
      <c r="I914" s="180"/>
      <c r="J914" s="180"/>
      <c r="K914" s="180"/>
      <c r="L914" s="180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</row>
    <row r="915">
      <c r="A915" s="180"/>
      <c r="B915" s="180"/>
      <c r="C915" s="180"/>
      <c r="D915" s="180"/>
      <c r="E915" s="180"/>
      <c r="F915" s="180"/>
      <c r="G915" s="180"/>
      <c r="H915" s="180"/>
      <c r="I915" s="180"/>
      <c r="J915" s="180"/>
      <c r="K915" s="180"/>
      <c r="L915" s="180"/>
      <c r="M915" s="180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  <c r="AA915" s="180"/>
    </row>
    <row r="916">
      <c r="A916" s="180"/>
      <c r="B916" s="180"/>
      <c r="C916" s="180"/>
      <c r="D916" s="180"/>
      <c r="E916" s="180"/>
      <c r="F916" s="180"/>
      <c r="G916" s="180"/>
      <c r="H916" s="180"/>
      <c r="I916" s="180"/>
      <c r="J916" s="180"/>
      <c r="K916" s="180"/>
      <c r="L916" s="180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</row>
    <row r="917">
      <c r="A917" s="180"/>
      <c r="B917" s="180"/>
      <c r="C917" s="180"/>
      <c r="D917" s="180"/>
      <c r="E917" s="180"/>
      <c r="F917" s="180"/>
      <c r="G917" s="180"/>
      <c r="H917" s="180"/>
      <c r="I917" s="180"/>
      <c r="J917" s="180"/>
      <c r="K917" s="180"/>
      <c r="L917" s="180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</row>
    <row r="918">
      <c r="A918" s="180"/>
      <c r="B918" s="180"/>
      <c r="C918" s="180"/>
      <c r="D918" s="180"/>
      <c r="E918" s="180"/>
      <c r="F918" s="180"/>
      <c r="G918" s="180"/>
      <c r="H918" s="180"/>
      <c r="I918" s="180"/>
      <c r="J918" s="180"/>
      <c r="K918" s="180"/>
      <c r="L918" s="180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</row>
    <row r="919">
      <c r="A919" s="180"/>
      <c r="B919" s="180"/>
      <c r="C919" s="180"/>
      <c r="D919" s="180"/>
      <c r="E919" s="180"/>
      <c r="F919" s="180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</row>
    <row r="920">
      <c r="A920" s="180"/>
      <c r="B920" s="180"/>
      <c r="C920" s="180"/>
      <c r="D920" s="180"/>
      <c r="E920" s="180"/>
      <c r="F920" s="180"/>
      <c r="G920" s="180"/>
      <c r="H920" s="180"/>
      <c r="I920" s="180"/>
      <c r="J920" s="180"/>
      <c r="K920" s="180"/>
      <c r="L920" s="180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</row>
    <row r="921">
      <c r="A921" s="180"/>
      <c r="B921" s="180"/>
      <c r="C921" s="180"/>
      <c r="D921" s="180"/>
      <c r="E921" s="180"/>
      <c r="F921" s="180"/>
      <c r="G921" s="180"/>
      <c r="H921" s="180"/>
      <c r="I921" s="180"/>
      <c r="J921" s="180"/>
      <c r="K921" s="180"/>
      <c r="L921" s="180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</row>
    <row r="922">
      <c r="A922" s="180"/>
      <c r="B922" s="180"/>
      <c r="C922" s="180"/>
      <c r="D922" s="180"/>
      <c r="E922" s="180"/>
      <c r="F922" s="180"/>
      <c r="G922" s="180"/>
      <c r="H922" s="180"/>
      <c r="I922" s="180"/>
      <c r="J922" s="180"/>
      <c r="K922" s="180"/>
      <c r="L922" s="180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</row>
    <row r="923">
      <c r="A923" s="180"/>
      <c r="B923" s="180"/>
      <c r="C923" s="180"/>
      <c r="D923" s="180"/>
      <c r="E923" s="180"/>
      <c r="F923" s="180"/>
      <c r="G923" s="180"/>
      <c r="H923" s="180"/>
      <c r="I923" s="180"/>
      <c r="J923" s="180"/>
      <c r="K923" s="180"/>
      <c r="L923" s="180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  <c r="AA923" s="180"/>
    </row>
    <row r="924">
      <c r="A924" s="180"/>
      <c r="B924" s="180"/>
      <c r="C924" s="180"/>
      <c r="D924" s="180"/>
      <c r="E924" s="180"/>
      <c r="F924" s="180"/>
      <c r="G924" s="180"/>
      <c r="H924" s="180"/>
      <c r="I924" s="180"/>
      <c r="J924" s="180"/>
      <c r="K924" s="180"/>
      <c r="L924" s="180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</row>
    <row r="925">
      <c r="A925" s="180"/>
      <c r="B925" s="180"/>
      <c r="C925" s="180"/>
      <c r="D925" s="180"/>
      <c r="E925" s="180"/>
      <c r="F925" s="180"/>
      <c r="G925" s="180"/>
      <c r="H925" s="180"/>
      <c r="I925" s="180"/>
      <c r="J925" s="180"/>
      <c r="K925" s="180"/>
      <c r="L925" s="180"/>
      <c r="M925" s="180"/>
      <c r="N925" s="180"/>
      <c r="O925" s="180"/>
      <c r="P925" s="180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  <c r="AA925" s="180"/>
    </row>
    <row r="926">
      <c r="A926" s="180"/>
      <c r="B926" s="180"/>
      <c r="C926" s="180"/>
      <c r="D926" s="180"/>
      <c r="E926" s="180"/>
      <c r="F926" s="180"/>
      <c r="G926" s="180"/>
      <c r="H926" s="180"/>
      <c r="I926" s="180"/>
      <c r="J926" s="180"/>
      <c r="K926" s="180"/>
      <c r="L926" s="180"/>
      <c r="M926" s="180"/>
      <c r="N926" s="180"/>
      <c r="O926" s="180"/>
      <c r="P926" s="180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  <c r="AA926" s="180"/>
    </row>
    <row r="927">
      <c r="A927" s="180"/>
      <c r="B927" s="180"/>
      <c r="C927" s="180"/>
      <c r="D927" s="180"/>
      <c r="E927" s="180"/>
      <c r="F927" s="180"/>
      <c r="G927" s="180"/>
      <c r="H927" s="180"/>
      <c r="I927" s="180"/>
      <c r="J927" s="180"/>
      <c r="K927" s="180"/>
      <c r="L927" s="180"/>
      <c r="M927" s="180"/>
      <c r="N927" s="180"/>
      <c r="O927" s="180"/>
      <c r="P927" s="180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  <c r="AA927" s="180"/>
    </row>
    <row r="928">
      <c r="A928" s="180"/>
      <c r="B928" s="180"/>
      <c r="C928" s="180"/>
      <c r="D928" s="180"/>
      <c r="E928" s="180"/>
      <c r="F928" s="180"/>
      <c r="G928" s="180"/>
      <c r="H928" s="180"/>
      <c r="I928" s="180"/>
      <c r="J928" s="180"/>
      <c r="K928" s="180"/>
      <c r="L928" s="180"/>
      <c r="M928" s="180"/>
      <c r="N928" s="180"/>
      <c r="O928" s="180"/>
      <c r="P928" s="180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  <c r="AA928" s="180"/>
    </row>
    <row r="929">
      <c r="A929" s="180"/>
      <c r="B929" s="180"/>
      <c r="C929" s="180"/>
      <c r="D929" s="180"/>
      <c r="E929" s="180"/>
      <c r="F929" s="180"/>
      <c r="G929" s="180"/>
      <c r="H929" s="180"/>
      <c r="I929" s="180"/>
      <c r="J929" s="180"/>
      <c r="K929" s="180"/>
      <c r="L929" s="180"/>
      <c r="M929" s="180"/>
      <c r="N929" s="180"/>
      <c r="O929" s="180"/>
      <c r="P929" s="180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  <c r="AA929" s="180"/>
    </row>
    <row r="930">
      <c r="A930" s="180"/>
      <c r="B930" s="180"/>
      <c r="C930" s="180"/>
      <c r="D930" s="180"/>
      <c r="E930" s="180"/>
      <c r="F930" s="180"/>
      <c r="G930" s="180"/>
      <c r="H930" s="180"/>
      <c r="I930" s="180"/>
      <c r="J930" s="180"/>
      <c r="K930" s="180"/>
      <c r="L930" s="180"/>
      <c r="M930" s="180"/>
      <c r="N930" s="180"/>
      <c r="O930" s="180"/>
      <c r="P930" s="180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  <c r="AA930" s="180"/>
    </row>
    <row r="931">
      <c r="A931" s="180"/>
      <c r="B931" s="180"/>
      <c r="C931" s="180"/>
      <c r="D931" s="180"/>
      <c r="E931" s="180"/>
      <c r="F931" s="180"/>
      <c r="G931" s="180"/>
      <c r="H931" s="180"/>
      <c r="I931" s="180"/>
      <c r="J931" s="180"/>
      <c r="K931" s="180"/>
      <c r="L931" s="180"/>
      <c r="M931" s="180"/>
      <c r="N931" s="180"/>
      <c r="O931" s="180"/>
      <c r="P931" s="180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  <c r="AA931" s="180"/>
    </row>
    <row r="932">
      <c r="A932" s="180"/>
      <c r="B932" s="180"/>
      <c r="C932" s="180"/>
      <c r="D932" s="180"/>
      <c r="E932" s="180"/>
      <c r="F932" s="180"/>
      <c r="G932" s="180"/>
      <c r="H932" s="180"/>
      <c r="I932" s="180"/>
      <c r="J932" s="180"/>
      <c r="K932" s="180"/>
      <c r="L932" s="180"/>
      <c r="M932" s="180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  <c r="AA932" s="180"/>
    </row>
    <row r="933">
      <c r="A933" s="180"/>
      <c r="B933" s="180"/>
      <c r="C933" s="180"/>
      <c r="D933" s="180"/>
      <c r="E933" s="180"/>
      <c r="F933" s="180"/>
      <c r="G933" s="180"/>
      <c r="H933" s="180"/>
      <c r="I933" s="180"/>
      <c r="J933" s="180"/>
      <c r="K933" s="180"/>
      <c r="L933" s="180"/>
      <c r="M933" s="180"/>
      <c r="N933" s="180"/>
      <c r="O933" s="180"/>
      <c r="P933" s="180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  <c r="AA933" s="180"/>
    </row>
    <row r="934">
      <c r="A934" s="180"/>
      <c r="B934" s="180"/>
      <c r="C934" s="180"/>
      <c r="D934" s="180"/>
      <c r="E934" s="180"/>
      <c r="F934" s="180"/>
      <c r="G934" s="180"/>
      <c r="H934" s="180"/>
      <c r="I934" s="180"/>
      <c r="J934" s="180"/>
      <c r="K934" s="180"/>
      <c r="L934" s="180"/>
      <c r="M934" s="180"/>
      <c r="N934" s="180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  <c r="AA934" s="180"/>
    </row>
    <row r="935">
      <c r="A935" s="180"/>
      <c r="B935" s="180"/>
      <c r="C935" s="180"/>
      <c r="D935" s="180"/>
      <c r="E935" s="180"/>
      <c r="F935" s="180"/>
      <c r="G935" s="180"/>
      <c r="H935" s="180"/>
      <c r="I935" s="180"/>
      <c r="J935" s="180"/>
      <c r="K935" s="180"/>
      <c r="L935" s="180"/>
      <c r="M935" s="180"/>
      <c r="N935" s="180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  <c r="AA935" s="180"/>
    </row>
    <row r="936">
      <c r="A936" s="180"/>
      <c r="B936" s="180"/>
      <c r="C936" s="180"/>
      <c r="D936" s="180"/>
      <c r="E936" s="180"/>
      <c r="F936" s="180"/>
      <c r="G936" s="180"/>
      <c r="H936" s="180"/>
      <c r="I936" s="180"/>
      <c r="J936" s="180"/>
      <c r="K936" s="180"/>
      <c r="L936" s="180"/>
      <c r="M936" s="180"/>
      <c r="N936" s="180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  <c r="AA936" s="180"/>
    </row>
    <row r="937">
      <c r="A937" s="180"/>
      <c r="B937" s="180"/>
      <c r="C937" s="180"/>
      <c r="D937" s="180"/>
      <c r="E937" s="180"/>
      <c r="F937" s="180"/>
      <c r="G937" s="180"/>
      <c r="H937" s="180"/>
      <c r="I937" s="180"/>
      <c r="J937" s="180"/>
      <c r="K937" s="180"/>
      <c r="L937" s="180"/>
      <c r="M937" s="180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  <c r="AA937" s="180"/>
    </row>
    <row r="938">
      <c r="A938" s="180"/>
      <c r="B938" s="180"/>
      <c r="C938" s="180"/>
      <c r="D938" s="180"/>
      <c r="E938" s="180"/>
      <c r="F938" s="180"/>
      <c r="G938" s="180"/>
      <c r="H938" s="180"/>
      <c r="I938" s="180"/>
      <c r="J938" s="180"/>
      <c r="K938" s="180"/>
      <c r="L938" s="180"/>
      <c r="M938" s="180"/>
      <c r="N938" s="180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  <c r="AA938" s="180"/>
    </row>
    <row r="939">
      <c r="A939" s="180"/>
      <c r="B939" s="180"/>
      <c r="C939" s="180"/>
      <c r="D939" s="180"/>
      <c r="E939" s="180"/>
      <c r="F939" s="180"/>
      <c r="G939" s="180"/>
      <c r="H939" s="180"/>
      <c r="I939" s="180"/>
      <c r="J939" s="180"/>
      <c r="K939" s="180"/>
      <c r="L939" s="180"/>
      <c r="M939" s="180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  <c r="AA939" s="180"/>
    </row>
    <row r="940">
      <c r="A940" s="180"/>
      <c r="B940" s="180"/>
      <c r="C940" s="180"/>
      <c r="D940" s="180"/>
      <c r="E940" s="180"/>
      <c r="F940" s="180"/>
      <c r="G940" s="180"/>
      <c r="H940" s="180"/>
      <c r="I940" s="180"/>
      <c r="J940" s="180"/>
      <c r="K940" s="180"/>
      <c r="L940" s="180"/>
      <c r="M940" s="180"/>
      <c r="N940" s="180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  <c r="AA940" s="180"/>
    </row>
    <row r="941">
      <c r="A941" s="180"/>
      <c r="B941" s="180"/>
      <c r="C941" s="180"/>
      <c r="D941" s="180"/>
      <c r="E941" s="180"/>
      <c r="F941" s="180"/>
      <c r="G941" s="180"/>
      <c r="H941" s="180"/>
      <c r="I941" s="180"/>
      <c r="J941" s="180"/>
      <c r="K941" s="180"/>
      <c r="L941" s="180"/>
      <c r="M941" s="180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  <c r="AA941" s="180"/>
    </row>
    <row r="942">
      <c r="A942" s="180"/>
      <c r="B942" s="180"/>
      <c r="C942" s="180"/>
      <c r="D942" s="180"/>
      <c r="E942" s="180"/>
      <c r="F942" s="180"/>
      <c r="G942" s="180"/>
      <c r="H942" s="180"/>
      <c r="I942" s="180"/>
      <c r="J942" s="180"/>
      <c r="K942" s="180"/>
      <c r="L942" s="180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  <c r="AA942" s="180"/>
    </row>
    <row r="943">
      <c r="A943" s="180"/>
      <c r="B943" s="180"/>
      <c r="C943" s="180"/>
      <c r="D943" s="180"/>
      <c r="E943" s="180"/>
      <c r="F943" s="180"/>
      <c r="G943" s="180"/>
      <c r="H943" s="180"/>
      <c r="I943" s="180"/>
      <c r="J943" s="180"/>
      <c r="K943" s="180"/>
      <c r="L943" s="180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  <c r="AA943" s="180"/>
    </row>
    <row r="944">
      <c r="A944" s="180"/>
      <c r="B944" s="180"/>
      <c r="C944" s="180"/>
      <c r="D944" s="180"/>
      <c r="E944" s="180"/>
      <c r="F944" s="180"/>
      <c r="G944" s="180"/>
      <c r="H944" s="180"/>
      <c r="I944" s="180"/>
      <c r="J944" s="180"/>
      <c r="K944" s="180"/>
      <c r="L944" s="180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  <c r="AA944" s="180"/>
    </row>
    <row r="945">
      <c r="A945" s="180"/>
      <c r="B945" s="180"/>
      <c r="C945" s="180"/>
      <c r="D945" s="180"/>
      <c r="E945" s="180"/>
      <c r="F945" s="180"/>
      <c r="G945" s="180"/>
      <c r="H945" s="180"/>
      <c r="I945" s="180"/>
      <c r="J945" s="180"/>
      <c r="K945" s="180"/>
      <c r="L945" s="180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  <c r="AA945" s="180"/>
    </row>
    <row r="946">
      <c r="A946" s="180"/>
      <c r="B946" s="180"/>
      <c r="C946" s="180"/>
      <c r="D946" s="180"/>
      <c r="E946" s="180"/>
      <c r="F946" s="180"/>
      <c r="G946" s="180"/>
      <c r="H946" s="180"/>
      <c r="I946" s="180"/>
      <c r="J946" s="180"/>
      <c r="K946" s="180"/>
      <c r="L946" s="180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  <c r="AA946" s="180"/>
    </row>
    <row r="947">
      <c r="A947" s="180"/>
      <c r="B947" s="180"/>
      <c r="C947" s="180"/>
      <c r="D947" s="180"/>
      <c r="E947" s="180"/>
      <c r="F947" s="180"/>
      <c r="G947" s="180"/>
      <c r="H947" s="180"/>
      <c r="I947" s="180"/>
      <c r="J947" s="180"/>
      <c r="K947" s="180"/>
      <c r="L947" s="180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  <c r="AA947" s="180"/>
    </row>
    <row r="948">
      <c r="A948" s="180"/>
      <c r="B948" s="180"/>
      <c r="C948" s="180"/>
      <c r="D948" s="180"/>
      <c r="E948" s="180"/>
      <c r="F948" s="180"/>
      <c r="G948" s="180"/>
      <c r="H948" s="180"/>
      <c r="I948" s="180"/>
      <c r="J948" s="180"/>
      <c r="K948" s="180"/>
      <c r="L948" s="180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  <c r="AA948" s="180"/>
    </row>
    <row r="949">
      <c r="A949" s="180"/>
      <c r="B949" s="180"/>
      <c r="C949" s="180"/>
      <c r="D949" s="180"/>
      <c r="E949" s="180"/>
      <c r="F949" s="180"/>
      <c r="G949" s="180"/>
      <c r="H949" s="180"/>
      <c r="I949" s="180"/>
      <c r="J949" s="180"/>
      <c r="K949" s="180"/>
      <c r="L949" s="180"/>
      <c r="M949" s="180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  <c r="AA949" s="180"/>
    </row>
    <row r="950">
      <c r="A950" s="180"/>
      <c r="B950" s="180"/>
      <c r="C950" s="180"/>
      <c r="D950" s="180"/>
      <c r="E950" s="180"/>
      <c r="F950" s="180"/>
      <c r="G950" s="180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  <c r="AA950" s="180"/>
    </row>
    <row r="951">
      <c r="A951" s="180"/>
      <c r="B951" s="180"/>
      <c r="C951" s="180"/>
      <c r="D951" s="180"/>
      <c r="E951" s="180"/>
      <c r="F951" s="180"/>
      <c r="G951" s="180"/>
      <c r="H951" s="180"/>
      <c r="I951" s="180"/>
      <c r="J951" s="180"/>
      <c r="K951" s="180"/>
      <c r="L951" s="180"/>
      <c r="M951" s="180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  <c r="AA951" s="180"/>
    </row>
    <row r="952">
      <c r="A952" s="180"/>
      <c r="B952" s="180"/>
      <c r="C952" s="180"/>
      <c r="D952" s="180"/>
      <c r="E952" s="180"/>
      <c r="F952" s="180"/>
      <c r="G952" s="180"/>
      <c r="H952" s="180"/>
      <c r="I952" s="180"/>
      <c r="J952" s="180"/>
      <c r="K952" s="180"/>
      <c r="L952" s="180"/>
      <c r="M952" s="180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  <c r="AA952" s="180"/>
    </row>
    <row r="953">
      <c r="A953" s="180"/>
      <c r="B953" s="180"/>
      <c r="C953" s="180"/>
      <c r="D953" s="180"/>
      <c r="E953" s="180"/>
      <c r="F953" s="180"/>
      <c r="G953" s="180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  <c r="AA953" s="180"/>
    </row>
    <row r="954">
      <c r="A954" s="180"/>
      <c r="B954" s="180"/>
      <c r="C954" s="180"/>
      <c r="D954" s="180"/>
      <c r="E954" s="180"/>
      <c r="F954" s="180"/>
      <c r="G954" s="180"/>
      <c r="H954" s="180"/>
      <c r="I954" s="180"/>
      <c r="J954" s="180"/>
      <c r="K954" s="180"/>
      <c r="L954" s="180"/>
      <c r="M954" s="180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  <c r="AA954" s="180"/>
    </row>
    <row r="955">
      <c r="A955" s="180"/>
      <c r="B955" s="180"/>
      <c r="C955" s="180"/>
      <c r="D955" s="180"/>
      <c r="E955" s="180"/>
      <c r="F955" s="180"/>
      <c r="G955" s="180"/>
      <c r="H955" s="180"/>
      <c r="I955" s="180"/>
      <c r="J955" s="180"/>
      <c r="K955" s="180"/>
      <c r="L955" s="180"/>
      <c r="M955" s="180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  <c r="AA955" s="180"/>
    </row>
    <row r="956">
      <c r="A956" s="180"/>
      <c r="B956" s="180"/>
      <c r="C956" s="180"/>
      <c r="D956" s="180"/>
      <c r="E956" s="180"/>
      <c r="F956" s="180"/>
      <c r="G956" s="180"/>
      <c r="H956" s="180"/>
      <c r="I956" s="180"/>
      <c r="J956" s="180"/>
      <c r="K956" s="180"/>
      <c r="L956" s="180"/>
      <c r="M956" s="180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  <c r="AA956" s="180"/>
    </row>
    <row r="957">
      <c r="A957" s="180"/>
      <c r="B957" s="180"/>
      <c r="C957" s="180"/>
      <c r="D957" s="180"/>
      <c r="E957" s="180"/>
      <c r="F957" s="180"/>
      <c r="G957" s="180"/>
      <c r="H957" s="180"/>
      <c r="I957" s="180"/>
      <c r="J957" s="180"/>
      <c r="K957" s="180"/>
      <c r="L957" s="180"/>
      <c r="M957" s="180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  <c r="AA957" s="180"/>
    </row>
    <row r="958">
      <c r="A958" s="180"/>
      <c r="B958" s="180"/>
      <c r="C958" s="180"/>
      <c r="D958" s="180"/>
      <c r="E958" s="180"/>
      <c r="F958" s="180"/>
      <c r="G958" s="180"/>
      <c r="H958" s="180"/>
      <c r="I958" s="180"/>
      <c r="J958" s="180"/>
      <c r="K958" s="180"/>
      <c r="L958" s="180"/>
      <c r="M958" s="180"/>
      <c r="N958" s="180"/>
      <c r="O958" s="180"/>
      <c r="P958" s="180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  <c r="AA958" s="180"/>
    </row>
    <row r="959">
      <c r="A959" s="180"/>
      <c r="B959" s="180"/>
      <c r="C959" s="180"/>
      <c r="D959" s="180"/>
      <c r="E959" s="180"/>
      <c r="F959" s="180"/>
      <c r="G959" s="180"/>
      <c r="H959" s="180"/>
      <c r="I959" s="180"/>
      <c r="J959" s="180"/>
      <c r="K959" s="180"/>
      <c r="L959" s="180"/>
      <c r="M959" s="180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  <c r="AA959" s="180"/>
    </row>
    <row r="960">
      <c r="A960" s="180"/>
      <c r="B960" s="180"/>
      <c r="C960" s="180"/>
      <c r="D960" s="180"/>
      <c r="E960" s="180"/>
      <c r="F960" s="180"/>
      <c r="G960" s="180"/>
      <c r="H960" s="180"/>
      <c r="I960" s="180"/>
      <c r="J960" s="180"/>
      <c r="K960" s="180"/>
      <c r="L960" s="180"/>
      <c r="M960" s="180"/>
      <c r="N960" s="180"/>
      <c r="O960" s="180"/>
      <c r="P960" s="180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  <c r="AA960" s="180"/>
    </row>
    <row r="961">
      <c r="A961" s="180"/>
      <c r="B961" s="180"/>
      <c r="C961" s="180"/>
      <c r="D961" s="180"/>
      <c r="E961" s="180"/>
      <c r="F961" s="180"/>
      <c r="G961" s="180"/>
      <c r="H961" s="180"/>
      <c r="I961" s="180"/>
      <c r="J961" s="180"/>
      <c r="K961" s="180"/>
      <c r="L961" s="180"/>
      <c r="M961" s="180"/>
      <c r="N961" s="180"/>
      <c r="O961" s="180"/>
      <c r="P961" s="180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  <c r="AA961" s="180"/>
    </row>
    <row r="962">
      <c r="A962" s="180"/>
      <c r="B962" s="180"/>
      <c r="C962" s="180"/>
      <c r="D962" s="180"/>
      <c r="E962" s="180"/>
      <c r="F962" s="180"/>
      <c r="G962" s="180"/>
      <c r="H962" s="180"/>
      <c r="I962" s="180"/>
      <c r="J962" s="180"/>
      <c r="K962" s="180"/>
      <c r="L962" s="180"/>
      <c r="M962" s="180"/>
      <c r="N962" s="180"/>
      <c r="O962" s="180"/>
      <c r="P962" s="180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  <c r="AA962" s="180"/>
    </row>
    <row r="963">
      <c r="A963" s="180"/>
      <c r="B963" s="180"/>
      <c r="C963" s="180"/>
      <c r="D963" s="180"/>
      <c r="E963" s="180"/>
      <c r="F963" s="180"/>
      <c r="G963" s="180"/>
      <c r="H963" s="180"/>
      <c r="I963" s="180"/>
      <c r="J963" s="180"/>
      <c r="K963" s="180"/>
      <c r="L963" s="180"/>
      <c r="M963" s="180"/>
      <c r="N963" s="180"/>
      <c r="O963" s="180"/>
      <c r="P963" s="180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  <c r="AA963" s="180"/>
    </row>
    <row r="964">
      <c r="A964" s="180"/>
      <c r="B964" s="180"/>
      <c r="C964" s="180"/>
      <c r="D964" s="180"/>
      <c r="E964" s="180"/>
      <c r="F964" s="180"/>
      <c r="G964" s="180"/>
      <c r="H964" s="180"/>
      <c r="I964" s="180"/>
      <c r="J964" s="180"/>
      <c r="K964" s="180"/>
      <c r="L964" s="180"/>
      <c r="M964" s="180"/>
      <c r="N964" s="180"/>
      <c r="O964" s="180"/>
      <c r="P964" s="180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  <c r="AA964" s="180"/>
    </row>
    <row r="965">
      <c r="A965" s="180"/>
      <c r="B965" s="180"/>
      <c r="C965" s="180"/>
      <c r="D965" s="180"/>
      <c r="E965" s="180"/>
      <c r="F965" s="180"/>
      <c r="G965" s="180"/>
      <c r="H965" s="180"/>
      <c r="I965" s="180"/>
      <c r="J965" s="180"/>
      <c r="K965" s="180"/>
      <c r="L965" s="180"/>
      <c r="M965" s="180"/>
      <c r="N965" s="180"/>
      <c r="O965" s="180"/>
      <c r="P965" s="180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  <c r="AA965" s="180"/>
    </row>
    <row r="966">
      <c r="A966" s="180"/>
      <c r="B966" s="180"/>
      <c r="C966" s="180"/>
      <c r="D966" s="180"/>
      <c r="E966" s="180"/>
      <c r="F966" s="180"/>
      <c r="G966" s="180"/>
      <c r="H966" s="180"/>
      <c r="I966" s="180"/>
      <c r="J966" s="180"/>
      <c r="K966" s="180"/>
      <c r="L966" s="180"/>
      <c r="M966" s="180"/>
      <c r="N966" s="180"/>
      <c r="O966" s="180"/>
      <c r="P966" s="180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  <c r="AA966" s="180"/>
    </row>
    <row r="967">
      <c r="A967" s="180"/>
      <c r="B967" s="180"/>
      <c r="C967" s="180"/>
      <c r="D967" s="180"/>
      <c r="E967" s="180"/>
      <c r="F967" s="180"/>
      <c r="G967" s="180"/>
      <c r="H967" s="180"/>
      <c r="I967" s="180"/>
      <c r="J967" s="180"/>
      <c r="K967" s="180"/>
      <c r="L967" s="180"/>
      <c r="M967" s="180"/>
      <c r="N967" s="180"/>
      <c r="O967" s="180"/>
      <c r="P967" s="180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  <c r="AA967" s="180"/>
    </row>
    <row r="968">
      <c r="A968" s="180"/>
      <c r="B968" s="180"/>
      <c r="C968" s="180"/>
      <c r="D968" s="180"/>
      <c r="E968" s="180"/>
      <c r="F968" s="180"/>
      <c r="G968" s="180"/>
      <c r="H968" s="180"/>
      <c r="I968" s="180"/>
      <c r="J968" s="180"/>
      <c r="K968" s="180"/>
      <c r="L968" s="180"/>
      <c r="M968" s="180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</row>
    <row r="969">
      <c r="A969" s="180"/>
      <c r="B969" s="180"/>
      <c r="C969" s="180"/>
      <c r="D969" s="180"/>
      <c r="E969" s="180"/>
      <c r="F969" s="180"/>
      <c r="G969" s="180"/>
      <c r="H969" s="180"/>
      <c r="I969" s="180"/>
      <c r="J969" s="180"/>
      <c r="K969" s="180"/>
      <c r="L969" s="180"/>
      <c r="M969" s="180"/>
      <c r="N969" s="180"/>
      <c r="O969" s="180"/>
      <c r="P969" s="180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  <c r="AA969" s="180"/>
    </row>
    <row r="970">
      <c r="A970" s="180"/>
      <c r="B970" s="180"/>
      <c r="C970" s="180"/>
      <c r="D970" s="180"/>
      <c r="E970" s="180"/>
      <c r="F970" s="180"/>
      <c r="G970" s="180"/>
      <c r="H970" s="180"/>
      <c r="I970" s="180"/>
      <c r="J970" s="180"/>
      <c r="K970" s="180"/>
      <c r="L970" s="180"/>
      <c r="M970" s="180"/>
      <c r="N970" s="180"/>
      <c r="O970" s="180"/>
      <c r="P970" s="180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  <c r="AA970" s="180"/>
    </row>
    <row r="971">
      <c r="A971" s="180"/>
      <c r="B971" s="180"/>
      <c r="C971" s="180"/>
      <c r="D971" s="180"/>
      <c r="E971" s="180"/>
      <c r="F971" s="180"/>
      <c r="G971" s="180"/>
      <c r="H971" s="180"/>
      <c r="I971" s="180"/>
      <c r="J971" s="180"/>
      <c r="K971" s="180"/>
      <c r="L971" s="180"/>
      <c r="M971" s="180"/>
      <c r="N971" s="180"/>
      <c r="O971" s="180"/>
      <c r="P971" s="180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  <c r="AA971" s="180"/>
    </row>
    <row r="972">
      <c r="A972" s="180"/>
      <c r="B972" s="180"/>
      <c r="C972" s="180"/>
      <c r="D972" s="180"/>
      <c r="E972" s="180"/>
      <c r="F972" s="180"/>
      <c r="G972" s="180"/>
      <c r="H972" s="180"/>
      <c r="I972" s="180"/>
      <c r="J972" s="180"/>
      <c r="K972" s="180"/>
      <c r="L972" s="180"/>
      <c r="M972" s="180"/>
      <c r="N972" s="180"/>
      <c r="O972" s="180"/>
      <c r="P972" s="180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  <c r="AA972" s="180"/>
    </row>
    <row r="973">
      <c r="A973" s="180"/>
      <c r="B973" s="180"/>
      <c r="C973" s="180"/>
      <c r="D973" s="180"/>
      <c r="E973" s="180"/>
      <c r="F973" s="180"/>
      <c r="G973" s="180"/>
      <c r="H973" s="180"/>
      <c r="I973" s="180"/>
      <c r="J973" s="180"/>
      <c r="K973" s="180"/>
      <c r="L973" s="180"/>
      <c r="M973" s="180"/>
      <c r="N973" s="180"/>
      <c r="O973" s="180"/>
      <c r="P973" s="180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  <c r="AA973" s="180"/>
    </row>
    <row r="974">
      <c r="A974" s="180"/>
      <c r="B974" s="180"/>
      <c r="C974" s="180"/>
      <c r="D974" s="180"/>
      <c r="E974" s="180"/>
      <c r="F974" s="180"/>
      <c r="G974" s="180"/>
      <c r="H974" s="180"/>
      <c r="I974" s="180"/>
      <c r="J974" s="180"/>
      <c r="K974" s="180"/>
      <c r="L974" s="180"/>
      <c r="M974" s="180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  <c r="AA974" s="180"/>
    </row>
    <row r="975">
      <c r="A975" s="180"/>
      <c r="B975" s="180"/>
      <c r="C975" s="180"/>
      <c r="D975" s="180"/>
      <c r="E975" s="180"/>
      <c r="F975" s="180"/>
      <c r="G975" s="180"/>
      <c r="H975" s="180"/>
      <c r="I975" s="180"/>
      <c r="J975" s="180"/>
      <c r="K975" s="180"/>
      <c r="L975" s="180"/>
      <c r="M975" s="180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  <c r="AA975" s="180"/>
    </row>
    <row r="976">
      <c r="A976" s="180"/>
      <c r="B976" s="180"/>
      <c r="C976" s="180"/>
      <c r="D976" s="180"/>
      <c r="E976" s="180"/>
      <c r="F976" s="180"/>
      <c r="G976" s="180"/>
      <c r="H976" s="180"/>
      <c r="I976" s="180"/>
      <c r="J976" s="180"/>
      <c r="K976" s="180"/>
      <c r="L976" s="180"/>
      <c r="M976" s="180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  <c r="AA976" s="180"/>
    </row>
    <row r="977">
      <c r="A977" s="180"/>
      <c r="B977" s="180"/>
      <c r="C977" s="180"/>
      <c r="D977" s="180"/>
      <c r="E977" s="180"/>
      <c r="F977" s="180"/>
      <c r="G977" s="180"/>
      <c r="H977" s="180"/>
      <c r="I977" s="180"/>
      <c r="J977" s="180"/>
      <c r="K977" s="180"/>
      <c r="L977" s="180"/>
      <c r="M977" s="180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  <c r="AA977" s="180"/>
    </row>
    <row r="978">
      <c r="A978" s="180"/>
      <c r="B978" s="180"/>
      <c r="C978" s="180"/>
      <c r="D978" s="180"/>
      <c r="E978" s="180"/>
      <c r="F978" s="180"/>
      <c r="G978" s="180"/>
      <c r="H978" s="180"/>
      <c r="I978" s="180"/>
      <c r="J978" s="180"/>
      <c r="K978" s="180"/>
      <c r="L978" s="180"/>
      <c r="M978" s="180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</row>
    <row r="979">
      <c r="A979" s="180"/>
      <c r="B979" s="180"/>
      <c r="C979" s="180"/>
      <c r="D979" s="180"/>
      <c r="E979" s="180"/>
      <c r="F979" s="180"/>
      <c r="G979" s="180"/>
      <c r="H979" s="180"/>
      <c r="I979" s="180"/>
      <c r="J979" s="180"/>
      <c r="K979" s="180"/>
      <c r="L979" s="180"/>
      <c r="M979" s="180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</row>
    <row r="980">
      <c r="A980" s="180"/>
      <c r="B980" s="180"/>
      <c r="C980" s="180"/>
      <c r="D980" s="180"/>
      <c r="E980" s="180"/>
      <c r="F980" s="180"/>
      <c r="G980" s="180"/>
      <c r="H980" s="180"/>
      <c r="I980" s="180"/>
      <c r="J980" s="180"/>
      <c r="K980" s="180"/>
      <c r="L980" s="180"/>
      <c r="M980" s="180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</row>
    <row r="981">
      <c r="A981" s="180"/>
      <c r="B981" s="180"/>
      <c r="C981" s="180"/>
      <c r="D981" s="180"/>
      <c r="E981" s="180"/>
      <c r="F981" s="180"/>
      <c r="G981" s="180"/>
      <c r="H981" s="180"/>
      <c r="I981" s="180"/>
      <c r="J981" s="180"/>
      <c r="K981" s="180"/>
      <c r="L981" s="180"/>
      <c r="M981" s="180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</row>
    <row r="982">
      <c r="A982" s="180"/>
      <c r="B982" s="180"/>
      <c r="C982" s="180"/>
      <c r="D982" s="180"/>
      <c r="E982" s="180"/>
      <c r="F982" s="180"/>
      <c r="G982" s="180"/>
      <c r="H982" s="180"/>
      <c r="I982" s="180"/>
      <c r="J982" s="180"/>
      <c r="K982" s="180"/>
      <c r="L982" s="180"/>
      <c r="M982" s="180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</row>
    <row r="983">
      <c r="A983" s="180"/>
      <c r="B983" s="180"/>
      <c r="C983" s="180"/>
      <c r="D983" s="180"/>
      <c r="E983" s="180"/>
      <c r="F983" s="180"/>
      <c r="G983" s="180"/>
      <c r="H983" s="180"/>
      <c r="I983" s="180"/>
      <c r="J983" s="180"/>
      <c r="K983" s="180"/>
      <c r="L983" s="180"/>
      <c r="M983" s="180"/>
      <c r="N983" s="180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</row>
    <row r="984">
      <c r="A984" s="180"/>
      <c r="B984" s="180"/>
      <c r="C984" s="180"/>
      <c r="D984" s="180"/>
      <c r="E984" s="180"/>
      <c r="F984" s="180"/>
      <c r="G984" s="180"/>
      <c r="H984" s="180"/>
      <c r="I984" s="180"/>
      <c r="J984" s="180"/>
      <c r="K984" s="180"/>
      <c r="L984" s="180"/>
      <c r="M984" s="180"/>
      <c r="N984" s="180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</row>
    <row r="985">
      <c r="A985" s="180"/>
      <c r="B985" s="180"/>
      <c r="C985" s="180"/>
      <c r="D985" s="180"/>
      <c r="E985" s="180"/>
      <c r="F985" s="180"/>
      <c r="G985" s="180"/>
      <c r="H985" s="180"/>
      <c r="I985" s="180"/>
      <c r="J985" s="180"/>
      <c r="K985" s="180"/>
      <c r="L985" s="180"/>
      <c r="M985" s="180"/>
      <c r="N985" s="180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</row>
    <row r="986">
      <c r="A986" s="180"/>
      <c r="B986" s="180"/>
      <c r="C986" s="180"/>
      <c r="D986" s="180"/>
      <c r="E986" s="180"/>
      <c r="F986" s="180"/>
      <c r="G986" s="180"/>
      <c r="H986" s="180"/>
      <c r="I986" s="180"/>
      <c r="J986" s="180"/>
      <c r="K986" s="180"/>
      <c r="L986" s="180"/>
      <c r="M986" s="180"/>
      <c r="N986" s="180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</row>
    <row r="987">
      <c r="A987" s="180"/>
      <c r="B987" s="180"/>
      <c r="C987" s="180"/>
      <c r="D987" s="180"/>
      <c r="E987" s="180"/>
      <c r="F987" s="180"/>
      <c r="G987" s="180"/>
      <c r="H987" s="180"/>
      <c r="I987" s="180"/>
      <c r="J987" s="180"/>
      <c r="K987" s="180"/>
      <c r="L987" s="180"/>
      <c r="M987" s="180"/>
      <c r="N987" s="180"/>
      <c r="O987" s="180"/>
      <c r="P987" s="180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  <c r="AA987" s="180"/>
    </row>
    <row r="988">
      <c r="A988" s="180"/>
      <c r="B988" s="180"/>
      <c r="C988" s="180"/>
      <c r="D988" s="180"/>
      <c r="E988" s="180"/>
      <c r="F988" s="180"/>
      <c r="G988" s="180"/>
      <c r="H988" s="180"/>
      <c r="I988" s="180"/>
      <c r="J988" s="180"/>
      <c r="K988" s="180"/>
      <c r="L988" s="180"/>
      <c r="M988" s="180"/>
      <c r="N988" s="180"/>
      <c r="O988" s="180"/>
      <c r="P988" s="180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  <c r="AA988" s="180"/>
    </row>
    <row r="989">
      <c r="A989" s="180"/>
      <c r="B989" s="180"/>
      <c r="C989" s="180"/>
      <c r="D989" s="180"/>
      <c r="E989" s="180"/>
      <c r="F989" s="180"/>
      <c r="G989" s="180"/>
      <c r="H989" s="180"/>
      <c r="I989" s="180"/>
      <c r="J989" s="180"/>
      <c r="K989" s="180"/>
      <c r="L989" s="180"/>
      <c r="M989" s="180"/>
      <c r="N989" s="180"/>
      <c r="O989" s="180"/>
      <c r="P989" s="180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  <c r="AA989" s="180"/>
    </row>
    <row r="990">
      <c r="A990" s="180"/>
      <c r="B990" s="180"/>
      <c r="C990" s="180"/>
      <c r="D990" s="180"/>
      <c r="E990" s="180"/>
      <c r="F990" s="180"/>
      <c r="G990" s="180"/>
      <c r="H990" s="180"/>
      <c r="I990" s="180"/>
      <c r="J990" s="180"/>
      <c r="K990" s="180"/>
      <c r="L990" s="180"/>
      <c r="M990" s="180"/>
      <c r="N990" s="180"/>
      <c r="O990" s="180"/>
      <c r="P990" s="180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  <c r="AA990" s="180"/>
    </row>
    <row r="991">
      <c r="A991" s="180"/>
      <c r="B991" s="180"/>
      <c r="C991" s="180"/>
      <c r="D991" s="180"/>
      <c r="E991" s="180"/>
      <c r="F991" s="180"/>
      <c r="G991" s="180"/>
      <c r="H991" s="180"/>
      <c r="I991" s="180"/>
      <c r="J991" s="180"/>
      <c r="K991" s="180"/>
      <c r="L991" s="180"/>
      <c r="M991" s="180"/>
      <c r="N991" s="180"/>
      <c r="O991" s="180"/>
      <c r="P991" s="180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  <c r="AA991" s="180"/>
    </row>
    <row r="992">
      <c r="A992" s="180"/>
      <c r="B992" s="180"/>
      <c r="C992" s="180"/>
      <c r="D992" s="180"/>
      <c r="E992" s="180"/>
      <c r="F992" s="180"/>
      <c r="G992" s="180"/>
      <c r="H992" s="180"/>
      <c r="I992" s="180"/>
      <c r="J992" s="180"/>
      <c r="K992" s="180"/>
      <c r="L992" s="180"/>
      <c r="M992" s="180"/>
      <c r="N992" s="180"/>
      <c r="O992" s="180"/>
      <c r="P992" s="180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  <c r="AA992" s="180"/>
    </row>
    <row r="993">
      <c r="A993" s="180"/>
      <c r="B993" s="180"/>
      <c r="C993" s="180"/>
      <c r="D993" s="180"/>
      <c r="E993" s="180"/>
      <c r="F993" s="180"/>
      <c r="G993" s="180"/>
      <c r="H993" s="180"/>
      <c r="I993" s="180"/>
      <c r="J993" s="180"/>
      <c r="K993" s="180"/>
      <c r="L993" s="180"/>
      <c r="M993" s="180"/>
      <c r="N993" s="180"/>
      <c r="O993" s="180"/>
      <c r="P993" s="180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  <c r="AA993" s="180"/>
    </row>
    <row r="994">
      <c r="A994" s="180"/>
      <c r="B994" s="180"/>
      <c r="C994" s="180"/>
      <c r="D994" s="180"/>
      <c r="E994" s="180"/>
      <c r="F994" s="180"/>
      <c r="G994" s="180"/>
      <c r="H994" s="180"/>
      <c r="I994" s="180"/>
      <c r="J994" s="180"/>
      <c r="K994" s="180"/>
      <c r="L994" s="180"/>
      <c r="M994" s="180"/>
      <c r="N994" s="180"/>
      <c r="O994" s="180"/>
      <c r="P994" s="180"/>
      <c r="Q994" s="180"/>
      <c r="R994" s="180"/>
      <c r="S994" s="180"/>
      <c r="T994" s="180"/>
      <c r="U994" s="180"/>
      <c r="V994" s="180"/>
      <c r="W994" s="180"/>
      <c r="X994" s="180"/>
      <c r="Y994" s="180"/>
      <c r="Z994" s="180"/>
      <c r="AA994" s="180"/>
    </row>
  </sheetData>
  <hyperlinks>
    <hyperlink r:id="rId1" ref="A1"/>
    <hyperlink r:id="rId2" ref="O2"/>
    <hyperlink r:id="rId3" ref="P2"/>
    <hyperlink r:id="rId4" ref="Q2"/>
    <hyperlink r:id="rId5" ref="O3"/>
    <hyperlink r:id="rId6" ref="O4"/>
    <hyperlink r:id="rId7" ref="O5"/>
    <hyperlink r:id="rId8" ref="O6"/>
    <hyperlink r:id="rId9" ref="O7"/>
    <hyperlink r:id="rId10" ref="O8"/>
    <hyperlink r:id="rId11" ref="O9"/>
    <hyperlink r:id="rId12" ref="O10"/>
    <hyperlink r:id="rId13" ref="O11"/>
    <hyperlink r:id="rId14" ref="O12"/>
    <hyperlink r:id="rId15" ref="O13"/>
    <hyperlink r:id="rId16" ref="O14"/>
    <hyperlink r:id="rId17" ref="O15"/>
    <hyperlink r:id="rId18" ref="O16"/>
    <hyperlink r:id="rId19" ref="O17"/>
    <hyperlink r:id="rId20" ref="O18"/>
    <hyperlink r:id="rId21" ref="O19"/>
    <hyperlink r:id="rId22" ref="O20"/>
    <hyperlink r:id="rId23" ref="O21"/>
    <hyperlink r:id="rId24" ref="O22"/>
    <hyperlink r:id="rId25" ref="P22"/>
    <hyperlink r:id="rId26" ref="Q22"/>
    <hyperlink r:id="rId27" ref="O23"/>
    <hyperlink r:id="rId28" ref="P23"/>
    <hyperlink r:id="rId29" ref="Q23"/>
    <hyperlink r:id="rId30" ref="O24"/>
    <hyperlink r:id="rId31" ref="O25"/>
    <hyperlink r:id="rId32" ref="O26"/>
    <hyperlink r:id="rId33" ref="O27"/>
    <hyperlink r:id="rId34" ref="O28"/>
    <hyperlink r:id="rId35" ref="O29"/>
    <hyperlink r:id="rId36" ref="O30"/>
    <hyperlink r:id="rId37" ref="O31"/>
    <hyperlink r:id="rId38" ref="O32"/>
    <hyperlink r:id="rId39" ref="O33"/>
    <hyperlink r:id="rId40" ref="O34"/>
    <hyperlink r:id="rId41" ref="O35"/>
    <hyperlink r:id="rId42" ref="O36"/>
    <hyperlink r:id="rId43" ref="O37"/>
    <hyperlink r:id="rId44" ref="O38"/>
    <hyperlink r:id="rId45" ref="O39"/>
    <hyperlink r:id="rId46" ref="O40"/>
    <hyperlink r:id="rId47" ref="O41"/>
    <hyperlink r:id="rId48" ref="O42"/>
    <hyperlink r:id="rId49" ref="O43"/>
    <hyperlink r:id="rId50" ref="O44"/>
    <hyperlink r:id="rId51" ref="O45"/>
    <hyperlink r:id="rId52" ref="O46"/>
    <hyperlink r:id="rId53" ref="O47"/>
    <hyperlink r:id="rId54" ref="O48"/>
    <hyperlink r:id="rId55" ref="O49"/>
    <hyperlink r:id="rId56" ref="O50"/>
    <hyperlink r:id="rId57" ref="O51"/>
    <hyperlink r:id="rId58" ref="O52"/>
    <hyperlink r:id="rId59" ref="P52"/>
    <hyperlink r:id="rId60" ref="O53"/>
    <hyperlink r:id="rId61" ref="O54"/>
    <hyperlink r:id="rId62" ref="O55"/>
    <hyperlink r:id="rId63" ref="O56"/>
    <hyperlink r:id="rId64" ref="P56"/>
    <hyperlink r:id="rId65" ref="Q56"/>
    <hyperlink r:id="rId66" ref="O57"/>
    <hyperlink r:id="rId67" ref="P57"/>
    <hyperlink r:id="rId68" ref="Q57"/>
    <hyperlink r:id="rId69" ref="O58"/>
    <hyperlink r:id="rId70" ref="O59"/>
    <hyperlink r:id="rId71" ref="O60"/>
    <hyperlink r:id="rId72" ref="O61"/>
    <hyperlink r:id="rId73" ref="O62"/>
    <hyperlink r:id="rId74" ref="O63"/>
    <hyperlink r:id="rId75" ref="O64"/>
    <hyperlink r:id="rId76" ref="O65"/>
    <hyperlink r:id="rId77" ref="O66"/>
    <hyperlink r:id="rId78" ref="O67"/>
    <hyperlink r:id="rId79" ref="O68"/>
    <hyperlink r:id="rId80" ref="P68"/>
    <hyperlink r:id="rId81" ref="O69"/>
    <hyperlink r:id="rId82" ref="O70"/>
    <hyperlink r:id="rId83" ref="O71"/>
    <hyperlink r:id="rId84" ref="O72"/>
    <hyperlink r:id="rId85" ref="O73"/>
    <hyperlink r:id="rId86" ref="O74"/>
    <hyperlink r:id="rId87" ref="O75"/>
    <hyperlink r:id="rId88" ref="O76"/>
    <hyperlink r:id="rId89" ref="P76"/>
    <hyperlink r:id="rId90" ref="Q76"/>
    <hyperlink r:id="rId91" ref="O77"/>
    <hyperlink r:id="rId92" ref="O78"/>
    <hyperlink r:id="rId93" ref="O79"/>
    <hyperlink r:id="rId94" ref="P79"/>
    <hyperlink r:id="rId95" ref="Q79"/>
    <hyperlink r:id="rId96" ref="O80"/>
    <hyperlink r:id="rId97" ref="O81"/>
    <hyperlink r:id="rId98" ref="O82"/>
    <hyperlink r:id="rId99" ref="O83"/>
    <hyperlink r:id="rId100" ref="O84"/>
    <hyperlink r:id="rId101" ref="O85"/>
    <hyperlink r:id="rId102" ref="O86"/>
    <hyperlink r:id="rId103" ref="O87"/>
    <hyperlink r:id="rId104" ref="O88"/>
    <hyperlink r:id="rId105" ref="O89"/>
    <hyperlink r:id="rId106" ref="O90"/>
    <hyperlink r:id="rId107" ref="O91"/>
    <hyperlink r:id="rId108" ref="O92"/>
    <hyperlink r:id="rId109" ref="O93"/>
    <hyperlink r:id="rId110" ref="P93"/>
    <hyperlink r:id="rId111" ref="Q93"/>
    <hyperlink r:id="rId112" ref="O94"/>
    <hyperlink r:id="rId113" ref="P94"/>
    <hyperlink r:id="rId114" ref="Q94"/>
    <hyperlink r:id="rId115" ref="O95"/>
    <hyperlink r:id="rId116" ref="P95"/>
    <hyperlink r:id="rId117" ref="Q95"/>
    <hyperlink r:id="rId118" ref="O96"/>
    <hyperlink r:id="rId119" ref="P96"/>
    <hyperlink r:id="rId120" ref="Q96"/>
    <hyperlink r:id="rId121" ref="O97"/>
    <hyperlink r:id="rId122" ref="P97"/>
    <hyperlink r:id="rId123" ref="Q97"/>
    <hyperlink r:id="rId124" ref="O98"/>
    <hyperlink r:id="rId125" ref="O99"/>
    <hyperlink r:id="rId126" ref="O100"/>
    <hyperlink r:id="rId127" ref="O101"/>
    <hyperlink r:id="rId128" ref="O102"/>
    <hyperlink r:id="rId129" ref="O103"/>
    <hyperlink r:id="rId130" ref="O104"/>
    <hyperlink r:id="rId131" ref="O105"/>
    <hyperlink r:id="rId132" ref="O106"/>
    <hyperlink r:id="rId133" ref="O107"/>
    <hyperlink r:id="rId134" ref="O108"/>
    <hyperlink r:id="rId135" ref="O109"/>
    <hyperlink r:id="rId136" ref="O110"/>
    <hyperlink r:id="rId137" ref="O111"/>
    <hyperlink r:id="rId138" ref="P111"/>
    <hyperlink r:id="rId139" ref="Q111"/>
    <hyperlink r:id="rId140" ref="O112"/>
    <hyperlink r:id="rId141" ref="O113"/>
    <hyperlink r:id="rId142" ref="O114"/>
    <hyperlink r:id="rId143" ref="O115"/>
    <hyperlink r:id="rId144" ref="O116"/>
    <hyperlink r:id="rId145" ref="O117"/>
    <hyperlink r:id="rId146" ref="O118"/>
    <hyperlink r:id="rId147" ref="O119"/>
    <hyperlink r:id="rId148" ref="O120"/>
    <hyperlink r:id="rId149" ref="O121"/>
    <hyperlink r:id="rId150" ref="O122"/>
    <hyperlink r:id="rId151" ref="O123"/>
    <hyperlink r:id="rId152" ref="O124"/>
    <hyperlink r:id="rId153" ref="O125"/>
    <hyperlink r:id="rId154" ref="O126"/>
    <hyperlink r:id="rId155" ref="O127"/>
    <hyperlink r:id="rId156" ref="O128"/>
    <hyperlink r:id="rId157" ref="O129"/>
    <hyperlink r:id="rId158" ref="O130"/>
    <hyperlink r:id="rId159" ref="O131"/>
    <hyperlink r:id="rId160" ref="O132"/>
    <hyperlink r:id="rId161" ref="O133"/>
    <hyperlink r:id="rId162" ref="O134"/>
    <hyperlink r:id="rId163" ref="O135"/>
    <hyperlink r:id="rId164" ref="P135"/>
    <hyperlink r:id="rId165" ref="Q135"/>
    <hyperlink r:id="rId166" ref="O136"/>
    <hyperlink r:id="rId167" ref="P136"/>
    <hyperlink r:id="rId168" ref="Q136"/>
    <hyperlink r:id="rId169" ref="O137"/>
    <hyperlink r:id="rId170" ref="P137"/>
    <hyperlink r:id="rId171" ref="Q137"/>
    <hyperlink r:id="rId172" ref="O138"/>
    <hyperlink r:id="rId173" ref="O139"/>
    <hyperlink r:id="rId174" ref="O140"/>
    <hyperlink r:id="rId175" ref="Q140"/>
    <hyperlink r:id="rId176" ref="O141"/>
    <hyperlink r:id="rId177" ref="O142"/>
    <hyperlink r:id="rId178" ref="O143"/>
    <hyperlink r:id="rId179" ref="O144"/>
    <hyperlink r:id="rId180" ref="O145"/>
    <hyperlink r:id="rId181" ref="O146"/>
    <hyperlink r:id="rId182" ref="O147"/>
    <hyperlink r:id="rId183" ref="O148"/>
    <hyperlink r:id="rId184" ref="O149"/>
    <hyperlink r:id="rId185" ref="O150"/>
    <hyperlink r:id="rId186" ref="O151"/>
    <hyperlink r:id="rId187" ref="O152"/>
  </hyperlinks>
  <drawing r:id="rId188"/>
</worksheet>
</file>